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activeTab="10"/>
  </bookViews>
  <sheets>
    <sheet name="Большая таблица" sheetId="1" r:id="rId1"/>
    <sheet name="титульный" sheetId="2" r:id="rId2"/>
    <sheet name="1 день" sheetId="3" r:id="rId3"/>
    <sheet name="2 день" sheetId="4" r:id="rId4"/>
    <sheet name="3 день" sheetId="5" r:id="rId5"/>
    <sheet name="4 день" sheetId="6" r:id="rId6"/>
    <sheet name="5 день" sheetId="7" r:id="rId7"/>
    <sheet name="6 день" sheetId="8" r:id="rId8"/>
    <sheet name="7 день" sheetId="9" r:id="rId9"/>
    <sheet name="8 день" sheetId="10" r:id="rId10"/>
    <sheet name="9 день" sheetId="11" r:id="rId11"/>
    <sheet name="10 день" sheetId="12" r:id="rId12"/>
    <sheet name="таблица №1" sheetId="13" r:id="rId13"/>
    <sheet name="таблица №2" sheetId="14" r:id="rId14"/>
    <sheet name="таблица №3" sheetId="15" r:id="rId15"/>
    <sheet name="таблица №4" sheetId="16" r:id="rId16"/>
    <sheet name="таблица №5" sheetId="17" r:id="rId17"/>
    <sheet name="Нормы" sheetId="18" r:id="rId18"/>
  </sheets>
  <definedNames>
    <definedName name="_xlnm.Print_Area" localSheetId="11">'10 день'!$A$1:$T$25</definedName>
    <definedName name="_xlnm.Print_Area" localSheetId="4">'3 день'!$A$1:$T$25</definedName>
    <definedName name="_xlnm.Print_Area" localSheetId="5">'4 день'!$A$1:$T$24</definedName>
    <definedName name="_xlnm.Print_Area" localSheetId="6">'5 день'!$A$1:$T$23</definedName>
    <definedName name="_xlnm.Print_Area" localSheetId="7">'6 день'!$A$1:$T$25</definedName>
  </definedNames>
  <calcPr fullCalcOnLoad="1"/>
</workbook>
</file>

<file path=xl/sharedStrings.xml><?xml version="1.0" encoding="utf-8"?>
<sst xmlns="http://schemas.openxmlformats.org/spreadsheetml/2006/main" count="840" uniqueCount="246">
  <si>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</si>
  <si>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</si>
  <si>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</si>
  <si>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</si>
  <si>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</si>
  <si>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</si>
  <si>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</si>
  <si>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</si>
  <si>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</si>
  <si>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</si>
  <si>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</si>
  <si>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</si>
  <si>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</si>
  <si>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</si>
  <si>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</si>
  <si>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</si>
  <si>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</si>
  <si>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</si>
  <si>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</si>
  <si>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</si>
  <si>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</si>
  <si>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</si>
  <si>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</si>
  <si>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</si>
  <si>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</si>
  <si>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</si>
  <si>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</si>
  <si>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 xml:space="preserve"> минеральные вещества</t>
  </si>
  <si>
    <t>Норма</t>
  </si>
  <si>
    <t>25% от сут. нормы</t>
  </si>
  <si>
    <t>35% от сут. нормы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</si>
  <si>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</si>
  <si>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</si>
  <si>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</si>
  <si>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</si>
  <si>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</si>
  <si>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</si>
  <si>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</si>
  <si>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</si>
  <si>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</si>
  <si>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</si>
  <si>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</si>
  <si>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</si>
  <si>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</si>
  <si>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</si>
  <si>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</si>
  <si>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овощи свежие</t>
  </si>
  <si>
    <t>фрукты сухие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</si>
  <si>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</si>
  <si>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</si>
  <si>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</si>
  <si>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</si>
  <si>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</si>
  <si>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</si>
  <si>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</si>
  <si>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</si>
  <si>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УТВЕРЖДАЮ:</t>
  </si>
  <si>
    <t>"___"__________  2010г.</t>
  </si>
  <si>
    <t>% выполнения от суточной нормы</t>
  </si>
  <si>
    <t>Суточная норма, г</t>
  </si>
  <si>
    <t>Итого за завтрак:</t>
  </si>
  <si>
    <t>Итого за обед :</t>
  </si>
  <si>
    <t>Итого за обед:</t>
  </si>
  <si>
    <t>100% от сут.нормы</t>
  </si>
  <si>
    <t>В среднем за 10 дней</t>
  </si>
  <si>
    <t>крахмал</t>
  </si>
  <si>
    <t>кофейный напиток</t>
  </si>
  <si>
    <t>дрожжи</t>
  </si>
  <si>
    <t>Каша молочная манная с маслом сливочным прокипяченным</t>
  </si>
  <si>
    <t>Сыр "Российский" порционный</t>
  </si>
  <si>
    <t>Масло сливочное порционное</t>
  </si>
  <si>
    <t>Хлеб пшеничный</t>
  </si>
  <si>
    <t>Хлеб ржаной</t>
  </si>
  <si>
    <t>Свежий огурец долькой</t>
  </si>
  <si>
    <t>Компот из сухофруктов</t>
  </si>
  <si>
    <t>Апельсин</t>
  </si>
  <si>
    <t>Сок яблочный</t>
  </si>
  <si>
    <t>Маринад из моркови</t>
  </si>
  <si>
    <t>Рис отварной</t>
  </si>
  <si>
    <t>200/10</t>
  </si>
  <si>
    <t>Запеканка творожная со сгущенным молоком</t>
  </si>
  <si>
    <t>250/25</t>
  </si>
  <si>
    <t>Какао с молоком</t>
  </si>
  <si>
    <t>Яблоко</t>
  </si>
  <si>
    <t>Свежий помидор долькой</t>
  </si>
  <si>
    <t>Чай с сахаром</t>
  </si>
  <si>
    <t>Кофейный напиток с молоком</t>
  </si>
  <si>
    <t>Картофель тушеный</t>
  </si>
  <si>
    <t>Каша молочная рисовая с маслом сливочным прокипяченным</t>
  </si>
  <si>
    <t>Сыр "Голландский" порционный</t>
  </si>
  <si>
    <t>Суп картофельный с крупой и рыбой</t>
  </si>
  <si>
    <t>Макаронные изделия отварные</t>
  </si>
  <si>
    <t>Груша</t>
  </si>
  <si>
    <t>Банан</t>
  </si>
  <si>
    <t>Суп овощной с говядиной</t>
  </si>
  <si>
    <t>Каша гречневая</t>
  </si>
  <si>
    <t>Кисель из кураги</t>
  </si>
  <si>
    <t>Каша молочная пшенная с маслом сливочным прокипяченым</t>
  </si>
  <si>
    <t>Суп картофельный с макаронными изделиями и курицей</t>
  </si>
  <si>
    <t>Каша молочная ячневая с маслом сливочным</t>
  </si>
  <si>
    <t>Масло сливочное</t>
  </si>
  <si>
    <t>Компот из изюма</t>
  </si>
  <si>
    <t>Рыба, тушенная в томате с овощами</t>
  </si>
  <si>
    <t>Каша молочная "Дружба" с маслом сливочным прокипяченным</t>
  </si>
  <si>
    <t>Икра свекольная</t>
  </si>
  <si>
    <t>Омлет натуральный с маслом сливочным прокипяченным</t>
  </si>
  <si>
    <t>фрукты свежие</t>
  </si>
  <si>
    <t>соки фруктовые</t>
  </si>
  <si>
    <t>сахар</t>
  </si>
  <si>
    <t>курица</t>
  </si>
  <si>
    <t>Маринад овощной с томатом</t>
  </si>
  <si>
    <t>Свекла отварная с маслом растительным</t>
  </si>
  <si>
    <t>Маринад овощной со свеклой</t>
  </si>
  <si>
    <t>Яйцо вареное</t>
  </si>
  <si>
    <t>Сок вишневый</t>
  </si>
  <si>
    <t>Меню составлено:</t>
  </si>
  <si>
    <t>администрации ЗГМО</t>
  </si>
  <si>
    <t>Комитета по образованию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</si>
  <si>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</si>
  <si>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</si>
  <si>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</si>
  <si>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</si>
  <si>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</si>
  <si>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</si>
  <si>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</si>
  <si>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</si>
  <si>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</si>
  <si>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F </t>
  </si>
  <si>
    <t>Норма не менее</t>
  </si>
  <si>
    <t>рыба</t>
  </si>
  <si>
    <t>специи</t>
  </si>
  <si>
    <t>З  а  в  т  р  а  к</t>
  </si>
  <si>
    <t>Каша молочная манная с маслом сливочным</t>
  </si>
  <si>
    <t>Сырники из творога со сгущенным молоком</t>
  </si>
  <si>
    <t>Каша молочная "Геркулес" с маслом сливочным</t>
  </si>
  <si>
    <t>Каша молочная рисовая с маслом сливочным</t>
  </si>
  <si>
    <t>Омлет натуральный с маслом сливочным</t>
  </si>
  <si>
    <t>Каша молочная 
пшёная с маслом сливочным</t>
  </si>
  <si>
    <t>Каша молочная 
ячневая с маслом сливочным</t>
  </si>
  <si>
    <t>Каша молочная "Дружба" с маслом сливочным</t>
  </si>
  <si>
    <t>Сыр "Российский 
порционный</t>
  </si>
  <si>
    <t>Сыр "Голландский"
порционный</t>
  </si>
  <si>
    <t>Чай с молоком цельным</t>
  </si>
  <si>
    <t>Какао с молоком цельным</t>
  </si>
  <si>
    <t>Кофейный напиток с молоком цельным</t>
  </si>
  <si>
    <t>Мандарин</t>
  </si>
  <si>
    <t>Биойогурт</t>
  </si>
  <si>
    <t>О  б  е  д</t>
  </si>
  <si>
    <t>Суп картофельный с горохом, куриным бедром</t>
  </si>
  <si>
    <t>Рыба в томате с овощами</t>
  </si>
  <si>
    <t>Картофельное пюре</t>
  </si>
  <si>
    <t>Компот из с/фр</t>
  </si>
  <si>
    <t>Компот из свежих яблок</t>
  </si>
  <si>
    <t>Сок грушевый</t>
  </si>
  <si>
    <t>Каша перловая</t>
  </si>
  <si>
    <t>Котлета из говядины с маслом сливочным</t>
  </si>
  <si>
    <t>Сыр "Покровский" порционный</t>
  </si>
  <si>
    <t>Рассольник "Ленинградский" с говядиной</t>
  </si>
  <si>
    <t>Филе куриное, тушеное</t>
  </si>
  <si>
    <t>Щи из свежей капусты с говядиной</t>
  </si>
  <si>
    <t>Тефтели из говядины с рисом</t>
  </si>
  <si>
    <t>Свекла отварная с маслом раст</t>
  </si>
  <si>
    <t>Бедро куриное отварное</t>
  </si>
  <si>
    <t>Сыр "Покровский 
порционный</t>
  </si>
  <si>
    <t>Борщ из свежей капусты с картофелем, сметаной и говядиной</t>
  </si>
  <si>
    <r>
      <t xml:space="preserve">Филе куриное тушеное </t>
    </r>
    <r>
      <rPr>
        <sz val="8"/>
        <color indexed="8"/>
        <rFont val="Times New Roman"/>
        <family val="1"/>
      </rPr>
      <t>(п/ф высокой степени готовности)</t>
    </r>
  </si>
  <si>
    <t>Чай с цельным молоком</t>
  </si>
  <si>
    <t>№рец</t>
  </si>
  <si>
    <t>Каша молочная "Геркулес"  с маслом сливочным прокипяченным</t>
  </si>
  <si>
    <t>250/30</t>
  </si>
  <si>
    <t xml:space="preserve">Омлет натуральный с маслом сливочным и зеленым горошком </t>
  </si>
  <si>
    <t>200/10/30</t>
  </si>
  <si>
    <t>250/10/ 30</t>
  </si>
  <si>
    <t>Суп картофельный с макаронными изделиями и куриным бедром (п/ф высокой степени готовности)</t>
  </si>
  <si>
    <t>печень говяжья</t>
  </si>
  <si>
    <t>мясо говядина</t>
  </si>
  <si>
    <t>творог 5%</t>
  </si>
  <si>
    <t>конд.изд. без крема</t>
  </si>
  <si>
    <t>молоко</t>
  </si>
  <si>
    <t>кисломол.прод.</t>
  </si>
  <si>
    <t>крупы, бобовые</t>
  </si>
  <si>
    <t>макаронные изд</t>
  </si>
  <si>
    <t>200/30</t>
  </si>
  <si>
    <t>200/20</t>
  </si>
  <si>
    <t>Печенье (пром.произв.)</t>
  </si>
  <si>
    <t>Печенье</t>
  </si>
  <si>
    <t>Пряник (пром.произв.)</t>
  </si>
  <si>
    <t>Омлет натуральный с маслом сливочным и зеленым горошком</t>
  </si>
  <si>
    <t>Свекольник со сметаной и говядиной</t>
  </si>
  <si>
    <t>54-1з-2020</t>
  </si>
  <si>
    <t>54-2з-2020</t>
  </si>
  <si>
    <t>54-3з-2020</t>
  </si>
  <si>
    <t>54-1г-2020</t>
  </si>
  <si>
    <t>% выполнения нормы</t>
  </si>
  <si>
    <t>Суп картофельный с горохом и куриным бедром (п/ф высокой степени готовности)</t>
  </si>
  <si>
    <t>пром</t>
  </si>
  <si>
    <t>Сок персиковый</t>
  </si>
  <si>
    <t>Напиток кисломолочный "Снежок"</t>
  </si>
  <si>
    <t>Напиток кисломолочный "Йогурт фруктовый"</t>
  </si>
  <si>
    <t>Суп картофельный с крупой</t>
  </si>
  <si>
    <t>Борщ со сметаной</t>
  </si>
  <si>
    <t>Рассольник "Ленинградский" со сметаной</t>
  </si>
  <si>
    <t>Щи из свежей капусты со сметаной</t>
  </si>
  <si>
    <t>Свекольник со сметаной</t>
  </si>
  <si>
    <t>Биточек из говядины с маслом сливочным</t>
  </si>
  <si>
    <t>Котлета куриная с маслом сливочным</t>
  </si>
  <si>
    <t>Снежок</t>
  </si>
  <si>
    <t>Йогурт фр</t>
  </si>
  <si>
    <t>Компот из свежих груш</t>
  </si>
  <si>
    <t>Напиток апельсиновый</t>
  </si>
  <si>
    <t>2022г</t>
  </si>
  <si>
    <t>Ведущим специалистом по питанию</t>
  </si>
  <si>
    <t>______________  С.А. Елохин</t>
  </si>
  <si>
    <t xml:space="preserve">Перспективное десятидневное меню для питания детей обучающихся в </t>
  </si>
  <si>
    <t>Таблица пищевой и энергетической ценности по приемам пищи, по дням и в среднем за 10 дней рациона питания (завтрак, обед)детей, обучающихся МБОУ СОШ, ООШ, Солерудниковской гимназии МО "Заларинский район", в возрасте от 7 до 11 лет в 2022г.</t>
  </si>
  <si>
    <t>Таблица содержания микроэлементов и витаминов в рационе питания (завтрак, обед) детей, обучающихся МБОУ СОШ, ООШ, Солерудниковской гимназии МО "Заларинский район", в возрасте от 7 до 11 лет в 2022г.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</si>
  <si>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обед) детей, обучающихся МБОУ СОШ, ООШ, Солерудниковской гимназии МО "Заларинский район", в возрасте 7-11 лет в 2022г.</t>
  </si>
  <si>
    <t>Таблица по процентному распределению микроэлементов и витаминов по приемам пищи, по дням и в среднем за 10 дней в рационе питания (завтрак, обед), обучающихся МБОУ СОШ, ООШ, Солерудниковской гимназии МО "Заларинский район", в возрасте 7-11 лет в 2022г.</t>
  </si>
  <si>
    <t xml:space="preserve">Таблица выполнения суммарных объемов блюд по приемам пищи, по дням и в среднем за 10 дней рациона питания (завтрак, обед), обучающихся МБОУ СОШ, ООШ, Солерудниковской гимназии МО "Заларинский район", в возрасте 7-11 лет в 2022г.  </t>
  </si>
  <si>
    <t>Нормы питания по 10-дневному меню для детей, обучающихся МБОУ СОШ, ООШ, Солерудниковской гимназии МО "Заларинский район", в возрасте 7-11 лет в 2022г.</t>
  </si>
  <si>
    <t>90/10</t>
  </si>
  <si>
    <t>250/20</t>
  </si>
  <si>
    <t>250/10/15</t>
  </si>
  <si>
    <t>250/15</t>
  </si>
  <si>
    <t xml:space="preserve">  в 2022-2023гг, осенне-зимне-весенний сезон</t>
  </si>
  <si>
    <t xml:space="preserve">Суп картофельный с крупой </t>
  </si>
  <si>
    <t>Рыба, тушенная в сметанном соусе</t>
  </si>
  <si>
    <t>80/20</t>
  </si>
  <si>
    <t>Капуста тушеная</t>
  </si>
  <si>
    <t>80/10</t>
  </si>
  <si>
    <t xml:space="preserve">____________________ </t>
  </si>
  <si>
    <t>капуста тушеная</t>
  </si>
  <si>
    <t>сок персиковый</t>
  </si>
  <si>
    <t>Рыба, тушеная в сметанном соусе</t>
  </si>
  <si>
    <t>яйцо вареное</t>
  </si>
  <si>
    <t>картофель тушеный</t>
  </si>
  <si>
    <t>пряник</t>
  </si>
  <si>
    <t>Директор МБОУ Холмогойская СОШ</t>
  </si>
  <si>
    <t xml:space="preserve">Михайлик Н.Н. </t>
  </si>
  <si>
    <t>Жаркое по-домашнему</t>
  </si>
  <si>
    <t>Салат из белокачанной капусты</t>
  </si>
  <si>
    <t>макаронные изделя отварные</t>
  </si>
  <si>
    <t>Винегрет овощной</t>
  </si>
  <si>
    <t>Котлета мясная</t>
  </si>
  <si>
    <t>МБОУ Холмогойской СОШ МО "Заларинский район", в возрасте от 7 до 11 лет</t>
  </si>
  <si>
    <t>45(1)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</si>
</sst>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/>
      <protection/>
    </xf>
    <xf numFmtId="0" fontId="10" fillId="0" borderId="10" xfId="54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21" fillId="0" borderId="0" xfId="53" applyFont="1">
      <alignment/>
      <protection/>
    </xf>
    <xf numFmtId="0" fontId="23" fillId="0" borderId="0" xfId="53" applyFont="1">
      <alignment/>
      <protection/>
    </xf>
    <xf numFmtId="0" fontId="22" fillId="0" borderId="0" xfId="53">
      <alignment/>
      <protection/>
    </xf>
    <xf numFmtId="0" fontId="23" fillId="0" borderId="0" xfId="53" applyFont="1">
      <alignment/>
      <protection/>
    </xf>
    <xf numFmtId="0" fontId="22" fillId="0" borderId="0" xfId="53" applyAlignment="1">
      <alignment horizontal="center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0" fillId="0" borderId="0" xfId="53" applyFont="1" applyAlignment="1">
      <alignment/>
      <protection/>
    </xf>
    <xf numFmtId="0" fontId="20" fillId="0" borderId="0" xfId="0" applyFont="1" applyAlignment="1">
      <alignment/>
    </xf>
    <xf numFmtId="0" fontId="20" fillId="0" borderId="0" xfId="53" applyFont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1" fontId="5" fillId="3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0" xfId="0" applyAlignment="1">
      <alignment wrapText="1"/>
    </xf>
    <xf numFmtId="0" fontId="33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0" xfId="54" applyBorder="1" applyAlignment="1">
      <alignment horizont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3" fillId="0" borderId="0" xfId="53" applyFont="1" applyAlignment="1">
      <alignment/>
      <protection/>
    </xf>
    <xf numFmtId="0" fontId="22" fillId="0" borderId="0" xfId="53" applyAlignme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1" fillId="35" borderId="10" xfId="54" applyFill="1" applyBorder="1" applyAlignment="1">
      <alignment horizontal="center" wrapText="1"/>
      <protection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0" fillId="0" borderId="0" xfId="53" applyFont="1" applyAlignment="1">
      <alignment/>
      <protection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3" fillId="0" borderId="0" xfId="53" applyFont="1" applyAlignment="1">
      <alignment/>
      <protection/>
    </xf>
    <xf numFmtId="0" fontId="2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2" fillId="0" borderId="0" xfId="53" applyAlignment="1">
      <alignment/>
      <protection/>
    </xf>
    <xf numFmtId="0" fontId="25" fillId="0" borderId="0" xfId="53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53" applyFont="1" applyAlignment="1">
      <alignment horizontal="center"/>
      <protection/>
    </xf>
    <xf numFmtId="0" fontId="20" fillId="0" borderId="0" xfId="53" applyFont="1" applyFill="1" applyBorder="1" applyAlignment="1">
      <alignment/>
      <protection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257550" y="152400"/>
          <a:ext cx="70104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2.140625" style="0" customWidth="1"/>
    <col min="2" max="2" width="12.7109375" style="0" customWidth="1"/>
    <col min="3" max="4" width="12.00390625" style="0" customWidth="1"/>
    <col min="5" max="5" width="12.28125" style="0" customWidth="1"/>
    <col min="6" max="6" width="12.140625" style="0" customWidth="1"/>
    <col min="7" max="8" width="11.8515625" style="0" customWidth="1"/>
    <col min="9" max="9" width="12.8515625" style="0" customWidth="1"/>
    <col min="10" max="10" width="13.140625" style="0" customWidth="1"/>
  </cols>
  <sheetData>
    <row r="1" spans="1:10" ht="15">
      <c r="A1" s="108" t="s">
        <v>32</v>
      </c>
      <c r="B1" s="108" t="s">
        <v>33</v>
      </c>
      <c r="C1" s="108" t="s">
        <v>34</v>
      </c>
      <c r="D1" s="108" t="s">
        <v>35</v>
      </c>
      <c r="E1" s="108" t="s">
        <v>36</v>
      </c>
      <c r="F1" s="108" t="s">
        <v>37</v>
      </c>
      <c r="G1" s="108" t="s">
        <v>38</v>
      </c>
      <c r="H1" s="108" t="s">
        <v>39</v>
      </c>
      <c r="I1" s="108" t="s">
        <v>40</v>
      </c>
      <c r="J1" s="108" t="s">
        <v>41</v>
      </c>
    </row>
    <row r="2" spans="1:10" ht="15">
      <c r="A2" s="165" t="s">
        <v>131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49.5">
      <c r="A3" s="120" t="s">
        <v>132</v>
      </c>
      <c r="B3" s="120" t="s">
        <v>80</v>
      </c>
      <c r="C3" s="120" t="s">
        <v>134</v>
      </c>
      <c r="D3" s="120" t="s">
        <v>135</v>
      </c>
      <c r="E3" s="120" t="s">
        <v>187</v>
      </c>
      <c r="F3" s="120" t="s">
        <v>137</v>
      </c>
      <c r="G3" s="120" t="s">
        <v>138</v>
      </c>
      <c r="H3" s="120" t="s">
        <v>133</v>
      </c>
      <c r="I3" s="120" t="s">
        <v>139</v>
      </c>
      <c r="J3" s="120" t="s">
        <v>136</v>
      </c>
    </row>
    <row r="4" spans="1:10" ht="20.25">
      <c r="A4" s="120" t="s">
        <v>70</v>
      </c>
      <c r="B4" s="120" t="s">
        <v>70</v>
      </c>
      <c r="C4" s="120" t="s">
        <v>70</v>
      </c>
      <c r="D4" s="120" t="s">
        <v>234</v>
      </c>
      <c r="E4" s="120"/>
      <c r="F4" s="120" t="s">
        <v>70</v>
      </c>
      <c r="G4" s="120" t="s">
        <v>70</v>
      </c>
      <c r="H4" s="120" t="s">
        <v>70</v>
      </c>
      <c r="I4" s="120" t="s">
        <v>70</v>
      </c>
      <c r="J4" s="120" t="s">
        <v>70</v>
      </c>
    </row>
    <row r="5" spans="1:10" ht="32.25" customHeight="1">
      <c r="A5" s="120" t="s">
        <v>140</v>
      </c>
      <c r="B5" s="120"/>
      <c r="C5" s="120" t="s">
        <v>185</v>
      </c>
      <c r="D5" s="120"/>
      <c r="E5" s="120"/>
      <c r="F5" s="120" t="s">
        <v>140</v>
      </c>
      <c r="G5" s="120" t="s">
        <v>141</v>
      </c>
      <c r="H5" s="120"/>
      <c r="I5" s="120" t="s">
        <v>163</v>
      </c>
      <c r="J5" s="120" t="s">
        <v>141</v>
      </c>
    </row>
    <row r="6" spans="1:10" ht="30">
      <c r="A6" s="120" t="s">
        <v>142</v>
      </c>
      <c r="B6" s="120" t="s">
        <v>143</v>
      </c>
      <c r="C6" s="120" t="s">
        <v>144</v>
      </c>
      <c r="D6" s="120" t="s">
        <v>142</v>
      </c>
      <c r="E6" s="120" t="s">
        <v>82</v>
      </c>
      <c r="F6" s="120" t="s">
        <v>114</v>
      </c>
      <c r="G6" s="120" t="s">
        <v>142</v>
      </c>
      <c r="H6" s="120" t="s">
        <v>76</v>
      </c>
      <c r="I6" s="120" t="s">
        <v>144</v>
      </c>
      <c r="J6" s="120" t="s">
        <v>85</v>
      </c>
    </row>
    <row r="7" spans="1:10" ht="15">
      <c r="A7" s="120" t="s">
        <v>92</v>
      </c>
      <c r="B7" s="120" t="s">
        <v>83</v>
      </c>
      <c r="C7" s="120"/>
      <c r="D7" s="120" t="s">
        <v>145</v>
      </c>
      <c r="E7" s="120"/>
      <c r="F7" s="120" t="s">
        <v>236</v>
      </c>
      <c r="G7" s="120" t="s">
        <v>75</v>
      </c>
      <c r="H7" s="120" t="s">
        <v>93</v>
      </c>
      <c r="I7" s="120" t="s">
        <v>83</v>
      </c>
      <c r="J7" s="120" t="s">
        <v>145</v>
      </c>
    </row>
    <row r="8" spans="1:10" ht="15">
      <c r="A8" s="120" t="s">
        <v>206</v>
      </c>
      <c r="B8" s="120"/>
      <c r="C8" s="120" t="s">
        <v>207</v>
      </c>
      <c r="D8" s="120"/>
      <c r="E8" s="120" t="s">
        <v>146</v>
      </c>
      <c r="F8" s="120"/>
      <c r="G8" s="120" t="s">
        <v>206</v>
      </c>
      <c r="H8" s="120"/>
      <c r="I8" s="121"/>
      <c r="J8" s="120"/>
    </row>
    <row r="9" spans="1:10" ht="15">
      <c r="A9" s="122" t="s">
        <v>71</v>
      </c>
      <c r="B9" s="122" t="s">
        <v>71</v>
      </c>
      <c r="C9" s="122" t="s">
        <v>71</v>
      </c>
      <c r="D9" s="122" t="s">
        <v>71</v>
      </c>
      <c r="E9" s="122" t="s">
        <v>71</v>
      </c>
      <c r="F9" s="122" t="s">
        <v>71</v>
      </c>
      <c r="G9" s="122" t="s">
        <v>71</v>
      </c>
      <c r="H9" s="122" t="s">
        <v>71</v>
      </c>
      <c r="I9" s="122" t="s">
        <v>71</v>
      </c>
      <c r="J9" s="122" t="s">
        <v>71</v>
      </c>
    </row>
    <row r="10" spans="1:10" ht="15">
      <c r="A10" s="122" t="s">
        <v>72</v>
      </c>
      <c r="B10" s="122" t="s">
        <v>72</v>
      </c>
      <c r="C10" s="122" t="s">
        <v>72</v>
      </c>
      <c r="D10" s="122" t="s">
        <v>72</v>
      </c>
      <c r="E10" s="122" t="s">
        <v>72</v>
      </c>
      <c r="F10" s="122" t="s">
        <v>72</v>
      </c>
      <c r="G10" s="122" t="s">
        <v>72</v>
      </c>
      <c r="H10" s="122" t="s">
        <v>72</v>
      </c>
      <c r="I10" s="122" t="s">
        <v>72</v>
      </c>
      <c r="J10" s="122" t="s">
        <v>72</v>
      </c>
    </row>
    <row r="11" spans="1:10" ht="15">
      <c r="A11" s="165" t="s">
        <v>147</v>
      </c>
      <c r="B11" s="166"/>
      <c r="C11" s="166"/>
      <c r="D11" s="166"/>
      <c r="E11" s="166"/>
      <c r="F11" s="166"/>
      <c r="G11" s="166"/>
      <c r="H11" s="166"/>
      <c r="I11" s="166"/>
      <c r="J11" s="166"/>
    </row>
    <row r="12" spans="1:10" ht="30">
      <c r="A12" s="123" t="s">
        <v>77</v>
      </c>
      <c r="B12" s="123" t="s">
        <v>73</v>
      </c>
      <c r="C12" s="123" t="s">
        <v>240</v>
      </c>
      <c r="D12" s="123" t="s">
        <v>112</v>
      </c>
      <c r="E12" s="123" t="s">
        <v>73</v>
      </c>
      <c r="F12" s="123" t="s">
        <v>84</v>
      </c>
      <c r="G12" s="123" t="s">
        <v>110</v>
      </c>
      <c r="H12" s="123" t="s">
        <v>161</v>
      </c>
      <c r="I12" s="123" t="s">
        <v>242</v>
      </c>
      <c r="J12" s="123" t="s">
        <v>104</v>
      </c>
    </row>
    <row r="13" spans="1:10" ht="39.75">
      <c r="A13" s="123" t="s">
        <v>199</v>
      </c>
      <c r="B13" s="123" t="s">
        <v>200</v>
      </c>
      <c r="C13" s="123" t="s">
        <v>148</v>
      </c>
      <c r="D13" s="123" t="s">
        <v>90</v>
      </c>
      <c r="E13" s="123" t="s">
        <v>201</v>
      </c>
      <c r="F13" s="123" t="s">
        <v>202</v>
      </c>
      <c r="G13" s="123" t="s">
        <v>203</v>
      </c>
      <c r="H13" s="123" t="s">
        <v>90</v>
      </c>
      <c r="I13" s="123" t="s">
        <v>98</v>
      </c>
      <c r="J13" s="123" t="s">
        <v>94</v>
      </c>
    </row>
    <row r="14" spans="1:10" ht="39.75">
      <c r="A14" s="123" t="s">
        <v>155</v>
      </c>
      <c r="B14" s="123" t="s">
        <v>239</v>
      </c>
      <c r="C14" s="123" t="s">
        <v>233</v>
      </c>
      <c r="D14" s="123" t="s">
        <v>204</v>
      </c>
      <c r="E14" s="123" t="s">
        <v>158</v>
      </c>
      <c r="F14" s="123" t="s">
        <v>160</v>
      </c>
      <c r="G14" s="123" t="s">
        <v>205</v>
      </c>
      <c r="H14" s="123" t="s">
        <v>149</v>
      </c>
      <c r="I14" s="123" t="s">
        <v>243</v>
      </c>
      <c r="J14" s="123" t="s">
        <v>162</v>
      </c>
    </row>
    <row r="15" spans="1:10" ht="20.25">
      <c r="A15" s="123" t="s">
        <v>231</v>
      </c>
      <c r="B15" s="123"/>
      <c r="C15" s="123" t="s">
        <v>78</v>
      </c>
      <c r="D15" s="123" t="s">
        <v>154</v>
      </c>
      <c r="E15" s="123" t="s">
        <v>235</v>
      </c>
      <c r="F15" s="123" t="s">
        <v>241</v>
      </c>
      <c r="G15" s="123" t="s">
        <v>95</v>
      </c>
      <c r="H15" s="123" t="s">
        <v>150</v>
      </c>
      <c r="I15" s="123" t="s">
        <v>78</v>
      </c>
      <c r="J15" s="123" t="s">
        <v>91</v>
      </c>
    </row>
    <row r="16" spans="1:10" ht="20.25">
      <c r="A16" s="123" t="s">
        <v>232</v>
      </c>
      <c r="B16" s="123" t="s">
        <v>151</v>
      </c>
      <c r="C16" s="123" t="s">
        <v>208</v>
      </c>
      <c r="D16" s="123" t="s">
        <v>96</v>
      </c>
      <c r="E16" s="123" t="s">
        <v>153</v>
      </c>
      <c r="F16" s="123" t="s">
        <v>209</v>
      </c>
      <c r="G16" s="123" t="s">
        <v>101</v>
      </c>
      <c r="H16" s="123" t="s">
        <v>151</v>
      </c>
      <c r="I16" s="123" t="s">
        <v>153</v>
      </c>
      <c r="J16" s="123" t="s">
        <v>152</v>
      </c>
    </row>
    <row r="17" spans="1:10" ht="15">
      <c r="A17" s="124" t="s">
        <v>71</v>
      </c>
      <c r="B17" s="124" t="s">
        <v>71</v>
      </c>
      <c r="C17" s="124" t="s">
        <v>71</v>
      </c>
      <c r="D17" s="124" t="s">
        <v>71</v>
      </c>
      <c r="E17" s="124" t="s">
        <v>71</v>
      </c>
      <c r="F17" s="124" t="s">
        <v>71</v>
      </c>
      <c r="G17" s="124" t="s">
        <v>71</v>
      </c>
      <c r="H17" s="124" t="s">
        <v>71</v>
      </c>
      <c r="I17" s="124" t="s">
        <v>71</v>
      </c>
      <c r="J17" s="124" t="s">
        <v>71</v>
      </c>
    </row>
    <row r="18" spans="1:10" ht="15">
      <c r="A18" s="124" t="s">
        <v>72</v>
      </c>
      <c r="B18" s="124" t="s">
        <v>72</v>
      </c>
      <c r="C18" s="124" t="s">
        <v>72</v>
      </c>
      <c r="D18" s="124" t="s">
        <v>72</v>
      </c>
      <c r="E18" s="124" t="s">
        <v>72</v>
      </c>
      <c r="F18" s="124" t="s">
        <v>72</v>
      </c>
      <c r="G18" s="124" t="s">
        <v>72</v>
      </c>
      <c r="H18" s="124" t="s">
        <v>72</v>
      </c>
      <c r="I18" s="124" t="s">
        <v>72</v>
      </c>
      <c r="J18" s="124" t="s">
        <v>72</v>
      </c>
    </row>
  </sheetData>
  <sheetProtection/>
  <mergeCells count="2">
    <mergeCell ref="A2:J2"/>
    <mergeCell ref="A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0">
      <selection activeCell="M16" sqref="M16"/>
    </sheetView>
  </sheetViews>
  <sheetFormatPr defaultColWidth="9.140625" defaultRowHeight="15"/>
  <cols>
    <col min="1" max="1" width="20.5742187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2" width="6.421875" style="0" customWidth="1"/>
    <col min="13" max="13" width="7.7109375" style="0" customWidth="1"/>
    <col min="14" max="15" width="6.421875" style="0" customWidth="1"/>
    <col min="16" max="16" width="8.140625" style="0" customWidth="1"/>
    <col min="17" max="19" width="6.421875" style="0" customWidth="1"/>
    <col min="20" max="20" width="7.140625" style="0" customWidth="1"/>
  </cols>
  <sheetData>
    <row r="1" spans="1:6" ht="15">
      <c r="A1" s="174"/>
      <c r="B1" s="174"/>
      <c r="C1" s="174"/>
      <c r="D1" s="174"/>
      <c r="E1" s="174"/>
      <c r="F1" s="174"/>
    </row>
    <row r="3" spans="1:20" ht="18.75">
      <c r="A3" s="186" t="s">
        <v>17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5" spans="1:20" ht="15">
      <c r="A5" s="188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192" t="s">
        <v>27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8.75">
      <c r="A6" s="188"/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9.5" customHeight="1">
      <c r="A8" s="17" t="s">
        <v>133</v>
      </c>
      <c r="B8" s="28" t="s">
        <v>183</v>
      </c>
      <c r="C8" s="4">
        <v>14.2</v>
      </c>
      <c r="D8" s="4">
        <v>6.8</v>
      </c>
      <c r="E8" s="4">
        <v>43.7</v>
      </c>
      <c r="F8" s="4">
        <v>290.2</v>
      </c>
      <c r="G8" s="42">
        <v>292.1</v>
      </c>
      <c r="H8" s="4">
        <v>12.7</v>
      </c>
      <c r="I8" s="4">
        <v>1.95</v>
      </c>
      <c r="J8" s="4">
        <v>65.33</v>
      </c>
      <c r="K8" s="4">
        <v>143.1</v>
      </c>
      <c r="L8" s="4">
        <v>0.017</v>
      </c>
      <c r="M8" s="4">
        <v>0.005</v>
      </c>
      <c r="N8" s="4">
        <v>0.11</v>
      </c>
      <c r="O8" s="4">
        <v>0.012</v>
      </c>
      <c r="P8" s="4">
        <v>0.55</v>
      </c>
      <c r="Q8" s="4">
        <v>188.3</v>
      </c>
      <c r="R8" s="4">
        <v>1.31</v>
      </c>
      <c r="S8" s="4">
        <v>5.12</v>
      </c>
      <c r="T8" s="4">
        <v>358</v>
      </c>
    </row>
    <row r="9" spans="1:20" ht="15.75">
      <c r="A9" s="7" t="s">
        <v>76</v>
      </c>
      <c r="B9" s="6">
        <v>200</v>
      </c>
      <c r="C9" s="132">
        <v>1</v>
      </c>
      <c r="D9" s="132">
        <v>0.2</v>
      </c>
      <c r="E9" s="132">
        <v>20.2</v>
      </c>
      <c r="F9" s="132">
        <v>92</v>
      </c>
      <c r="G9" s="4">
        <v>14</v>
      </c>
      <c r="H9" s="4">
        <v>8</v>
      </c>
      <c r="I9" s="4">
        <v>1.8</v>
      </c>
      <c r="J9" s="4">
        <v>14</v>
      </c>
      <c r="K9" s="4">
        <v>40</v>
      </c>
      <c r="L9" s="4">
        <v>0.002</v>
      </c>
      <c r="M9" s="4"/>
      <c r="N9" s="4"/>
      <c r="O9" s="4">
        <v>0.002</v>
      </c>
      <c r="P9" s="4">
        <v>0.002</v>
      </c>
      <c r="Q9" s="4"/>
      <c r="R9" s="4"/>
      <c r="S9" s="4">
        <v>10</v>
      </c>
      <c r="T9" s="4" t="s">
        <v>195</v>
      </c>
    </row>
    <row r="10" spans="1:20" ht="15.75">
      <c r="A10" s="17" t="s">
        <v>93</v>
      </c>
      <c r="B10" s="6">
        <v>100</v>
      </c>
      <c r="C10" s="132">
        <v>1.5</v>
      </c>
      <c r="D10" s="132">
        <v>0.5</v>
      </c>
      <c r="E10" s="132">
        <v>2.1</v>
      </c>
      <c r="F10" s="132">
        <v>96</v>
      </c>
      <c r="G10" s="4">
        <v>8</v>
      </c>
      <c r="H10" s="4">
        <v>32</v>
      </c>
      <c r="I10" s="4">
        <v>0.6</v>
      </c>
      <c r="J10" s="4">
        <v>28</v>
      </c>
      <c r="K10" s="4">
        <v>148</v>
      </c>
      <c r="L10" s="4">
        <v>0.03</v>
      </c>
      <c r="M10" s="4">
        <v>0.0001</v>
      </c>
      <c r="N10" s="4">
        <v>1.2</v>
      </c>
      <c r="O10" s="4">
        <v>0.04</v>
      </c>
      <c r="P10" s="4">
        <v>0.05</v>
      </c>
      <c r="Q10" s="4">
        <v>20</v>
      </c>
      <c r="R10" s="4">
        <v>0.2</v>
      </c>
      <c r="S10" s="4">
        <v>10</v>
      </c>
      <c r="T10" s="4" t="s">
        <v>195</v>
      </c>
    </row>
    <row r="11" spans="1:20" ht="31.5">
      <c r="A11" s="17" t="s">
        <v>70</v>
      </c>
      <c r="B11" s="6">
        <v>10</v>
      </c>
      <c r="C11" s="21">
        <v>0.08</v>
      </c>
      <c r="D11" s="132">
        <v>7.25</v>
      </c>
      <c r="E11" s="132">
        <v>0.17</v>
      </c>
      <c r="F11" s="132">
        <v>66.1</v>
      </c>
      <c r="G11" s="4">
        <v>1.2</v>
      </c>
      <c r="H11" s="4">
        <v>0.04</v>
      </c>
      <c r="I11" s="4"/>
      <c r="J11" s="4">
        <v>1.9</v>
      </c>
      <c r="K11" s="4">
        <v>1.5</v>
      </c>
      <c r="L11" s="4"/>
      <c r="M11" s="4"/>
      <c r="N11" s="4"/>
      <c r="O11" s="4">
        <v>0.38</v>
      </c>
      <c r="P11" s="4">
        <v>0.01</v>
      </c>
      <c r="Q11" s="4">
        <v>65.3</v>
      </c>
      <c r="R11" s="4">
        <v>0.15</v>
      </c>
      <c r="S11" s="4"/>
      <c r="T11" s="4">
        <v>96</v>
      </c>
    </row>
    <row r="12" spans="1:20" ht="15.75">
      <c r="A12" s="17" t="s">
        <v>71</v>
      </c>
      <c r="B12" s="6">
        <v>30</v>
      </c>
      <c r="C12" s="21">
        <v>2.21</v>
      </c>
      <c r="D12" s="151">
        <v>1.35</v>
      </c>
      <c r="E12" s="151">
        <v>13.05</v>
      </c>
      <c r="F12" s="151">
        <v>46</v>
      </c>
      <c r="G12" s="4">
        <v>37.5</v>
      </c>
      <c r="H12" s="4">
        <v>12.3</v>
      </c>
      <c r="I12" s="4">
        <v>0.8</v>
      </c>
      <c r="J12" s="4">
        <v>38.7</v>
      </c>
      <c r="K12" s="4">
        <v>42.3</v>
      </c>
      <c r="L12" s="4"/>
      <c r="M12" s="4">
        <v>1E-05</v>
      </c>
      <c r="N12" s="4"/>
      <c r="O12" s="4">
        <v>0.04</v>
      </c>
      <c r="P12" s="4">
        <v>0.0075</v>
      </c>
      <c r="Q12" s="4"/>
      <c r="R12" s="4"/>
      <c r="S12" s="4">
        <v>0.006</v>
      </c>
      <c r="T12" s="4" t="s">
        <v>195</v>
      </c>
    </row>
    <row r="13" spans="1:20" ht="15.75">
      <c r="A13" s="17" t="s">
        <v>72</v>
      </c>
      <c r="B13" s="6">
        <v>24</v>
      </c>
      <c r="C13" s="151">
        <v>1.7</v>
      </c>
      <c r="D13" s="151">
        <v>0.66</v>
      </c>
      <c r="E13" s="151">
        <v>8.5</v>
      </c>
      <c r="F13" s="151">
        <v>51.79</v>
      </c>
      <c r="G13" s="4">
        <v>14.6</v>
      </c>
      <c r="H13" s="4">
        <v>7.9</v>
      </c>
      <c r="I13" s="4">
        <v>0.36</v>
      </c>
      <c r="J13" s="4">
        <v>24.9</v>
      </c>
      <c r="K13" s="4">
        <v>33.19</v>
      </c>
      <c r="L13" s="4"/>
      <c r="M13" s="4"/>
      <c r="N13" s="4">
        <v>0.009</v>
      </c>
      <c r="O13" s="4">
        <v>0.019</v>
      </c>
      <c r="P13" s="4">
        <v>0.006</v>
      </c>
      <c r="Q13" s="4"/>
      <c r="R13" s="4"/>
      <c r="S13" s="4">
        <v>0.004</v>
      </c>
      <c r="T13" s="4" t="s">
        <v>195</v>
      </c>
    </row>
    <row r="14" spans="1:20" ht="15.75">
      <c r="A14" s="18" t="s">
        <v>60</v>
      </c>
      <c r="B14" s="3">
        <v>584</v>
      </c>
      <c r="C14" s="95">
        <f>SUM(C8:C13)</f>
        <v>20.689999999999998</v>
      </c>
      <c r="D14" s="95">
        <f aca="true" t="shared" si="0" ref="D14:S14">SUM(D8:D13)</f>
        <v>16.76</v>
      </c>
      <c r="E14" s="95">
        <f t="shared" si="0"/>
        <v>87.72</v>
      </c>
      <c r="F14" s="95">
        <f t="shared" si="0"/>
        <v>642.0899999999999</v>
      </c>
      <c r="G14" s="95">
        <f t="shared" si="0"/>
        <v>367.40000000000003</v>
      </c>
      <c r="H14" s="95">
        <f t="shared" si="0"/>
        <v>72.94000000000001</v>
      </c>
      <c r="I14" s="95">
        <f t="shared" si="0"/>
        <v>5.51</v>
      </c>
      <c r="J14" s="95">
        <f t="shared" si="0"/>
        <v>172.83</v>
      </c>
      <c r="K14" s="95">
        <f t="shared" si="0"/>
        <v>408.09000000000003</v>
      </c>
      <c r="L14" s="95">
        <f t="shared" si="0"/>
        <v>0.049</v>
      </c>
      <c r="M14" s="95">
        <f t="shared" si="0"/>
        <v>0.00511</v>
      </c>
      <c r="N14" s="95">
        <f t="shared" si="0"/>
        <v>1.319</v>
      </c>
      <c r="O14" s="95">
        <f t="shared" si="0"/>
        <v>0.493</v>
      </c>
      <c r="P14" s="95">
        <f t="shared" si="0"/>
        <v>0.6255000000000001</v>
      </c>
      <c r="Q14" s="95">
        <f t="shared" si="0"/>
        <v>273.6</v>
      </c>
      <c r="R14" s="95">
        <f t="shared" si="0"/>
        <v>1.66</v>
      </c>
      <c r="S14" s="95">
        <f t="shared" si="0"/>
        <v>25.130000000000003</v>
      </c>
      <c r="T14" s="95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7.25">
      <c r="A16" s="17" t="s">
        <v>111</v>
      </c>
      <c r="B16" s="6">
        <v>60</v>
      </c>
      <c r="C16" s="132">
        <v>1.02</v>
      </c>
      <c r="D16" s="132">
        <v>2.18</v>
      </c>
      <c r="E16" s="132">
        <v>5.64</v>
      </c>
      <c r="F16" s="132">
        <v>54.45</v>
      </c>
      <c r="G16" s="4">
        <v>25.84</v>
      </c>
      <c r="H16" s="4">
        <v>2.96</v>
      </c>
      <c r="I16" s="4"/>
      <c r="J16" s="102"/>
      <c r="K16" s="102">
        <v>96</v>
      </c>
      <c r="L16" s="102"/>
      <c r="M16" s="102"/>
      <c r="N16" s="102"/>
      <c r="O16" s="102">
        <v>0.0011</v>
      </c>
      <c r="P16" s="102">
        <v>0.0003</v>
      </c>
      <c r="Q16" s="102">
        <v>0.68</v>
      </c>
      <c r="R16" s="102"/>
      <c r="S16" s="102">
        <v>1.07</v>
      </c>
      <c r="T16" s="137">
        <v>50</v>
      </c>
    </row>
    <row r="17" spans="1:20" ht="34.5" customHeight="1">
      <c r="A17" s="64" t="s">
        <v>225</v>
      </c>
      <c r="B17" s="67">
        <v>250</v>
      </c>
      <c r="C17" s="132">
        <v>6</v>
      </c>
      <c r="D17" s="132">
        <v>3</v>
      </c>
      <c r="E17" s="132">
        <v>4.25</v>
      </c>
      <c r="F17" s="132">
        <v>168.75</v>
      </c>
      <c r="G17" s="4">
        <v>21.62</v>
      </c>
      <c r="H17" s="4">
        <v>2.5</v>
      </c>
      <c r="I17" s="4">
        <v>0.6</v>
      </c>
      <c r="J17" s="4">
        <v>35</v>
      </c>
      <c r="K17" s="4">
        <v>37.5</v>
      </c>
      <c r="L17" s="4">
        <v>0.01</v>
      </c>
      <c r="M17" s="4">
        <v>0.03</v>
      </c>
      <c r="N17" s="4">
        <v>0.35</v>
      </c>
      <c r="O17" s="4">
        <v>0.03</v>
      </c>
      <c r="P17" s="4">
        <v>0.02</v>
      </c>
      <c r="Q17" s="4">
        <v>33</v>
      </c>
      <c r="R17" s="4"/>
      <c r="S17" s="4">
        <v>0.2</v>
      </c>
      <c r="T17" s="4">
        <v>138</v>
      </c>
    </row>
    <row r="18" spans="1:20" ht="31.5">
      <c r="A18" s="7" t="s">
        <v>102</v>
      </c>
      <c r="B18" s="28">
        <v>100</v>
      </c>
      <c r="C18" s="125">
        <v>12</v>
      </c>
      <c r="D18" s="125">
        <v>10.63</v>
      </c>
      <c r="E18" s="125">
        <v>10.62</v>
      </c>
      <c r="F18" s="125">
        <v>186.16</v>
      </c>
      <c r="G18" s="125">
        <v>45</v>
      </c>
      <c r="H18" s="125">
        <v>12.13</v>
      </c>
      <c r="I18" s="144">
        <v>0.8</v>
      </c>
      <c r="J18" s="125">
        <v>165.4</v>
      </c>
      <c r="K18" s="125">
        <v>117.5</v>
      </c>
      <c r="L18" s="125">
        <v>0.02</v>
      </c>
      <c r="M18" s="125">
        <v>0.007</v>
      </c>
      <c r="N18" s="125">
        <v>0.75</v>
      </c>
      <c r="O18" s="125">
        <v>0.07</v>
      </c>
      <c r="P18" s="125">
        <v>0.125</v>
      </c>
      <c r="Q18" s="125">
        <v>125</v>
      </c>
      <c r="R18" s="125">
        <v>1.22</v>
      </c>
      <c r="S18" s="125">
        <v>6.5</v>
      </c>
      <c r="T18" s="125">
        <v>374</v>
      </c>
    </row>
    <row r="19" spans="1:20" ht="31.5">
      <c r="A19" s="7" t="s">
        <v>150</v>
      </c>
      <c r="B19" s="6">
        <v>200</v>
      </c>
      <c r="C19" s="21">
        <v>3.1</v>
      </c>
      <c r="D19" s="132">
        <v>6</v>
      </c>
      <c r="E19" s="132">
        <v>39.7</v>
      </c>
      <c r="F19" s="132">
        <v>185.38</v>
      </c>
      <c r="G19" s="4">
        <v>39</v>
      </c>
      <c r="H19" s="4">
        <v>28</v>
      </c>
      <c r="I19" s="4"/>
      <c r="J19" s="4">
        <v>84</v>
      </c>
      <c r="K19" s="4">
        <v>124</v>
      </c>
      <c r="L19" s="4">
        <v>0.028</v>
      </c>
      <c r="M19" s="4">
        <v>0.0008</v>
      </c>
      <c r="N19" s="4"/>
      <c r="O19" s="4">
        <v>0.012</v>
      </c>
      <c r="P19" s="4">
        <v>0.0011</v>
      </c>
      <c r="Q19" s="4">
        <v>32.1</v>
      </c>
      <c r="R19" s="4"/>
      <c r="S19" s="4">
        <v>1.02</v>
      </c>
      <c r="T19" s="4">
        <v>520</v>
      </c>
    </row>
    <row r="20" spans="1:20" ht="31.5">
      <c r="A20" s="7" t="s">
        <v>74</v>
      </c>
      <c r="B20" s="6">
        <v>200</v>
      </c>
      <c r="C20" s="132">
        <v>0.6</v>
      </c>
      <c r="D20" s="132"/>
      <c r="E20" s="132">
        <v>29</v>
      </c>
      <c r="F20" s="132">
        <v>111.2</v>
      </c>
      <c r="G20" s="4">
        <v>25.2</v>
      </c>
      <c r="H20" s="4">
        <v>19.4</v>
      </c>
      <c r="I20" s="4">
        <v>0.6</v>
      </c>
      <c r="J20" s="4">
        <v>39.6</v>
      </c>
      <c r="K20" s="4"/>
      <c r="L20" s="4"/>
      <c r="M20" s="4"/>
      <c r="N20" s="4"/>
      <c r="O20" s="4">
        <v>0.006</v>
      </c>
      <c r="P20" s="4">
        <v>0.02</v>
      </c>
      <c r="Q20" s="4">
        <v>10</v>
      </c>
      <c r="R20" s="4"/>
      <c r="S20" s="4">
        <v>10.4</v>
      </c>
      <c r="T20" s="4">
        <v>638</v>
      </c>
    </row>
    <row r="21" spans="1:20" ht="15.75">
      <c r="A21" s="7" t="s">
        <v>71</v>
      </c>
      <c r="B21" s="6">
        <v>60</v>
      </c>
      <c r="C21" s="21">
        <v>4.42</v>
      </c>
      <c r="D21" s="132">
        <v>2.7</v>
      </c>
      <c r="E21" s="132">
        <v>26.1</v>
      </c>
      <c r="F21" s="132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195</v>
      </c>
    </row>
    <row r="22" spans="1:20" ht="15.75">
      <c r="A22" s="7" t="s">
        <v>72</v>
      </c>
      <c r="B22" s="6">
        <v>24</v>
      </c>
      <c r="C22" s="151">
        <v>1.7</v>
      </c>
      <c r="D22" s="151">
        <v>0.66</v>
      </c>
      <c r="E22" s="151">
        <v>8.5</v>
      </c>
      <c r="F22" s="151">
        <v>51.79</v>
      </c>
      <c r="G22" s="4">
        <v>14.6</v>
      </c>
      <c r="H22" s="4">
        <v>7.9</v>
      </c>
      <c r="I22" s="4">
        <v>0.36</v>
      </c>
      <c r="J22" s="4">
        <v>24.9</v>
      </c>
      <c r="K22" s="4">
        <v>33.19</v>
      </c>
      <c r="L22" s="4"/>
      <c r="M22" s="4"/>
      <c r="N22" s="4">
        <v>0.009</v>
      </c>
      <c r="O22" s="4">
        <v>0.019</v>
      </c>
      <c r="P22" s="4">
        <v>0.006</v>
      </c>
      <c r="Q22" s="4"/>
      <c r="R22" s="4"/>
      <c r="S22" s="4">
        <v>0.004</v>
      </c>
      <c r="T22" s="4" t="s">
        <v>195</v>
      </c>
    </row>
    <row r="23" spans="1:20" ht="15.75">
      <c r="A23" s="18" t="s">
        <v>62</v>
      </c>
      <c r="B23" s="3">
        <v>939</v>
      </c>
      <c r="C23" s="95">
        <f aca="true" t="shared" si="1" ref="C23:S23">SUM(C16:C22)</f>
        <v>28.84</v>
      </c>
      <c r="D23" s="95">
        <f t="shared" si="1"/>
        <v>25.17</v>
      </c>
      <c r="E23" s="95">
        <f t="shared" si="1"/>
        <v>123.81</v>
      </c>
      <c r="F23" s="95">
        <f t="shared" si="1"/>
        <v>849.73</v>
      </c>
      <c r="G23" s="95">
        <f t="shared" si="1"/>
        <v>246.26</v>
      </c>
      <c r="H23" s="95">
        <f t="shared" si="1"/>
        <v>97.49000000000001</v>
      </c>
      <c r="I23" s="95">
        <f t="shared" si="1"/>
        <v>2.52</v>
      </c>
      <c r="J23" s="95">
        <f t="shared" si="1"/>
        <v>426.29999999999995</v>
      </c>
      <c r="K23" s="95">
        <f t="shared" si="1"/>
        <v>492.79</v>
      </c>
      <c r="L23" s="95">
        <f t="shared" si="1"/>
        <v>0.057999999999999996</v>
      </c>
      <c r="M23" s="95">
        <f t="shared" si="1"/>
        <v>0.03782</v>
      </c>
      <c r="N23" s="95">
        <f t="shared" si="1"/>
        <v>1.109</v>
      </c>
      <c r="O23" s="95">
        <f t="shared" si="1"/>
        <v>0.2181</v>
      </c>
      <c r="P23" s="95">
        <f t="shared" si="1"/>
        <v>0.1874</v>
      </c>
      <c r="Q23" s="95">
        <f t="shared" si="1"/>
        <v>200.78</v>
      </c>
      <c r="R23" s="95">
        <f t="shared" si="1"/>
        <v>1.22</v>
      </c>
      <c r="S23" s="95">
        <f t="shared" si="1"/>
        <v>19.206</v>
      </c>
      <c r="T23" s="95"/>
    </row>
    <row r="24" spans="1:20" ht="15.75">
      <c r="A24" s="14" t="s">
        <v>9</v>
      </c>
      <c r="B24" s="3"/>
      <c r="C24" s="93">
        <f>SUM(C14+C23)</f>
        <v>49.53</v>
      </c>
      <c r="D24" s="93">
        <f aca="true" t="shared" si="2" ref="D24:S24">SUM(D14+D23)</f>
        <v>41.93000000000001</v>
      </c>
      <c r="E24" s="93">
        <f t="shared" si="2"/>
        <v>211.53</v>
      </c>
      <c r="F24" s="93">
        <f t="shared" si="2"/>
        <v>1491.82</v>
      </c>
      <c r="G24" s="93">
        <f t="shared" si="2"/>
        <v>613.6600000000001</v>
      </c>
      <c r="H24" s="93">
        <f t="shared" si="2"/>
        <v>170.43</v>
      </c>
      <c r="I24" s="93">
        <f t="shared" si="2"/>
        <v>8.03</v>
      </c>
      <c r="J24" s="93">
        <f t="shared" si="2"/>
        <v>599.13</v>
      </c>
      <c r="K24" s="93">
        <f t="shared" si="2"/>
        <v>900.8800000000001</v>
      </c>
      <c r="L24" s="93">
        <f t="shared" si="2"/>
        <v>0.107</v>
      </c>
      <c r="M24" s="93">
        <f t="shared" si="2"/>
        <v>0.042929999999999996</v>
      </c>
      <c r="N24" s="93">
        <f t="shared" si="2"/>
        <v>2.428</v>
      </c>
      <c r="O24" s="93">
        <f t="shared" si="2"/>
        <v>0.7111</v>
      </c>
      <c r="P24" s="93">
        <f t="shared" si="2"/>
        <v>0.8129000000000001</v>
      </c>
      <c r="Q24" s="93">
        <f t="shared" si="2"/>
        <v>474.38</v>
      </c>
      <c r="R24" s="93">
        <f t="shared" si="2"/>
        <v>2.88</v>
      </c>
      <c r="S24" s="93">
        <f t="shared" si="2"/>
        <v>44.336</v>
      </c>
      <c r="T24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20.57421875" style="1" customWidth="1"/>
    <col min="2" max="2" width="8.00390625" style="0" customWidth="1"/>
    <col min="3" max="3" width="7.7109375" style="0" customWidth="1"/>
    <col min="4" max="4" width="7.57421875" style="0" customWidth="1"/>
    <col min="5" max="5" width="11.140625" style="0" customWidth="1"/>
    <col min="6" max="6" width="8.140625" style="0" customWidth="1"/>
    <col min="7" max="7" width="5.57421875" style="0" customWidth="1"/>
    <col min="8" max="8" width="6.140625" style="0" customWidth="1"/>
    <col min="9" max="12" width="6.28125" style="0" customWidth="1"/>
    <col min="13" max="13" width="7.7109375" style="0" customWidth="1"/>
    <col min="14" max="15" width="6.28125" style="0" customWidth="1"/>
    <col min="16" max="16" width="7.57421875" style="0" customWidth="1"/>
    <col min="17" max="19" width="6.28125" style="0" customWidth="1"/>
    <col min="20" max="20" width="7.421875" style="0" customWidth="1"/>
  </cols>
  <sheetData>
    <row r="1" spans="1:6" ht="15">
      <c r="A1" s="174"/>
      <c r="B1" s="174"/>
      <c r="C1" s="174"/>
      <c r="D1" s="174"/>
      <c r="E1" s="174"/>
      <c r="F1" s="174"/>
    </row>
    <row r="2" spans="1:20" ht="18.75">
      <c r="A2" s="186" t="s">
        <v>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4" spans="1:20" ht="31.5">
      <c r="A4" s="188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204" t="s">
        <v>7</v>
      </c>
      <c r="G4" s="192" t="s">
        <v>27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4"/>
    </row>
    <row r="5" spans="1:20" ht="18.75">
      <c r="A5" s="188"/>
      <c r="B5" s="188" t="s">
        <v>8</v>
      </c>
      <c r="C5" s="205"/>
      <c r="D5" s="205"/>
      <c r="E5" s="205"/>
      <c r="F5" s="204"/>
      <c r="G5" s="109" t="s">
        <v>23</v>
      </c>
      <c r="H5" s="57" t="s">
        <v>24</v>
      </c>
      <c r="I5" s="57" t="s">
        <v>25</v>
      </c>
      <c r="J5" s="57" t="s">
        <v>118</v>
      </c>
      <c r="K5" s="57" t="s">
        <v>119</v>
      </c>
      <c r="L5" s="57" t="s">
        <v>120</v>
      </c>
      <c r="M5" s="57" t="s">
        <v>121</v>
      </c>
      <c r="N5" s="57" t="s">
        <v>122</v>
      </c>
      <c r="O5" s="57" t="s">
        <v>123</v>
      </c>
      <c r="P5" s="57" t="s">
        <v>124</v>
      </c>
      <c r="Q5" s="57" t="s">
        <v>125</v>
      </c>
      <c r="R5" s="57" t="s">
        <v>126</v>
      </c>
      <c r="S5" s="57" t="s">
        <v>26</v>
      </c>
      <c r="T5" s="126" t="s">
        <v>167</v>
      </c>
    </row>
    <row r="6" spans="1:20" ht="18.75">
      <c r="A6" s="8" t="s">
        <v>2</v>
      </c>
      <c r="B6" s="9"/>
      <c r="C6" s="5"/>
      <c r="D6" s="5"/>
      <c r="E6" s="5"/>
      <c r="F6" s="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</row>
    <row r="7" spans="1:20" ht="63">
      <c r="A7" s="17" t="s">
        <v>103</v>
      </c>
      <c r="B7" s="6" t="s">
        <v>79</v>
      </c>
      <c r="C7" s="21">
        <v>6.8</v>
      </c>
      <c r="D7" s="134">
        <v>8.25</v>
      </c>
      <c r="E7" s="132">
        <v>53.75</v>
      </c>
      <c r="F7" s="132">
        <v>302.75</v>
      </c>
      <c r="G7" s="4">
        <v>138.25</v>
      </c>
      <c r="H7" s="4">
        <v>16.07</v>
      </c>
      <c r="I7" s="4">
        <v>0.72</v>
      </c>
      <c r="J7" s="4">
        <v>87.75</v>
      </c>
      <c r="K7" s="4">
        <v>67.4</v>
      </c>
      <c r="L7" s="4">
        <v>0.02</v>
      </c>
      <c r="M7" s="4">
        <v>0.0007</v>
      </c>
      <c r="N7" s="4">
        <v>0.77</v>
      </c>
      <c r="O7" s="4">
        <v>0.012</v>
      </c>
      <c r="P7" s="4">
        <v>0.03</v>
      </c>
      <c r="Q7" s="4">
        <v>72</v>
      </c>
      <c r="R7" s="4">
        <v>0.3</v>
      </c>
      <c r="S7" s="4">
        <v>0.017</v>
      </c>
      <c r="T7" s="4">
        <v>311</v>
      </c>
    </row>
    <row r="8" spans="1:20" ht="24" customHeight="1">
      <c r="A8" s="129" t="s">
        <v>156</v>
      </c>
      <c r="B8" s="31">
        <v>10</v>
      </c>
      <c r="C8" s="21">
        <v>2.32</v>
      </c>
      <c r="D8" s="152">
        <v>2.95</v>
      </c>
      <c r="E8" s="152"/>
      <c r="F8" s="152">
        <v>36.4</v>
      </c>
      <c r="G8" s="4">
        <v>88</v>
      </c>
      <c r="H8" s="4">
        <v>2.33</v>
      </c>
      <c r="I8" s="4">
        <v>0.01</v>
      </c>
      <c r="J8" s="4">
        <v>33.3</v>
      </c>
      <c r="K8" s="4">
        <v>5.87</v>
      </c>
      <c r="L8" s="4"/>
      <c r="M8" s="4">
        <v>0.001</v>
      </c>
      <c r="N8" s="4"/>
      <c r="O8" s="4">
        <v>0.003</v>
      </c>
      <c r="P8" s="4">
        <v>0.002</v>
      </c>
      <c r="Q8" s="4">
        <v>19.2</v>
      </c>
      <c r="R8" s="4">
        <v>0.95</v>
      </c>
      <c r="S8" s="4">
        <v>0.05</v>
      </c>
      <c r="T8" s="137" t="s">
        <v>189</v>
      </c>
    </row>
    <row r="9" spans="1:20" ht="31.5">
      <c r="A9" s="17" t="s">
        <v>70</v>
      </c>
      <c r="B9" s="6">
        <v>10</v>
      </c>
      <c r="C9" s="21">
        <v>0.08</v>
      </c>
      <c r="D9" s="132">
        <v>7.25</v>
      </c>
      <c r="E9" s="132">
        <v>0.17</v>
      </c>
      <c r="F9" s="132">
        <v>66.1</v>
      </c>
      <c r="G9" s="4">
        <v>1.2</v>
      </c>
      <c r="H9" s="4">
        <v>0.04</v>
      </c>
      <c r="I9" s="4"/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29" t="s">
        <v>86</v>
      </c>
      <c r="B10" s="6">
        <v>200</v>
      </c>
      <c r="C10" s="132">
        <v>2.6</v>
      </c>
      <c r="D10" s="132">
        <v>3.8</v>
      </c>
      <c r="E10" s="132">
        <v>22.4</v>
      </c>
      <c r="F10" s="132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>
      <c r="A11" s="17" t="s">
        <v>83</v>
      </c>
      <c r="B11" s="6">
        <v>100</v>
      </c>
      <c r="C11" s="21">
        <v>0.4</v>
      </c>
      <c r="D11" s="132">
        <v>0.4</v>
      </c>
      <c r="E11" s="132">
        <v>9.8</v>
      </c>
      <c r="F11" s="132">
        <v>52</v>
      </c>
      <c r="G11" s="4">
        <v>26</v>
      </c>
      <c r="H11" s="4">
        <v>9</v>
      </c>
      <c r="I11" s="4">
        <v>2.2</v>
      </c>
      <c r="J11" s="4">
        <v>11</v>
      </c>
      <c r="K11" s="4">
        <v>48</v>
      </c>
      <c r="L11" s="4">
        <v>0.002</v>
      </c>
      <c r="M11" s="4">
        <v>0.004</v>
      </c>
      <c r="N11" s="4">
        <v>0.08</v>
      </c>
      <c r="O11" s="4">
        <v>0.03</v>
      </c>
      <c r="P11" s="4">
        <v>0.02</v>
      </c>
      <c r="Q11" s="4">
        <v>5</v>
      </c>
      <c r="R11" s="4"/>
      <c r="S11" s="4">
        <v>10</v>
      </c>
      <c r="T11" s="4" t="s">
        <v>195</v>
      </c>
    </row>
    <row r="12" spans="1:20" ht="15.75">
      <c r="A12" s="17" t="s">
        <v>71</v>
      </c>
      <c r="B12" s="6">
        <v>30</v>
      </c>
      <c r="C12" s="21">
        <v>2.21</v>
      </c>
      <c r="D12" s="151">
        <v>1.35</v>
      </c>
      <c r="E12" s="151">
        <v>13.05</v>
      </c>
      <c r="F12" s="151">
        <v>46</v>
      </c>
      <c r="G12" s="4">
        <v>37.5</v>
      </c>
      <c r="H12" s="4">
        <v>12.3</v>
      </c>
      <c r="I12" s="4">
        <v>0.8</v>
      </c>
      <c r="J12" s="4">
        <v>38.7</v>
      </c>
      <c r="K12" s="4">
        <v>42.3</v>
      </c>
      <c r="L12" s="4"/>
      <c r="M12" s="4">
        <v>1E-05</v>
      </c>
      <c r="N12" s="4"/>
      <c r="O12" s="4">
        <v>0.04</v>
      </c>
      <c r="P12" s="4">
        <v>0.0075</v>
      </c>
      <c r="Q12" s="4"/>
      <c r="R12" s="4"/>
      <c r="S12" s="4">
        <v>0.006</v>
      </c>
      <c r="T12" s="4" t="s">
        <v>195</v>
      </c>
    </row>
    <row r="13" spans="1:20" ht="15.75">
      <c r="A13" s="17" t="s">
        <v>72</v>
      </c>
      <c r="B13" s="6">
        <v>24</v>
      </c>
      <c r="C13" s="151">
        <v>1.7</v>
      </c>
      <c r="D13" s="151">
        <v>0.66</v>
      </c>
      <c r="E13" s="151">
        <v>8.5</v>
      </c>
      <c r="F13" s="151">
        <v>51.79</v>
      </c>
      <c r="G13" s="4">
        <v>14.6</v>
      </c>
      <c r="H13" s="4">
        <v>7.9</v>
      </c>
      <c r="I13" s="4">
        <v>0.36</v>
      </c>
      <c r="J13" s="4">
        <v>24.9</v>
      </c>
      <c r="K13" s="4">
        <v>33.19</v>
      </c>
      <c r="L13" s="4"/>
      <c r="M13" s="4"/>
      <c r="N13" s="4">
        <v>0.009</v>
      </c>
      <c r="O13" s="4">
        <v>0.019</v>
      </c>
      <c r="P13" s="4">
        <v>0.006</v>
      </c>
      <c r="Q13" s="4"/>
      <c r="R13" s="4"/>
      <c r="S13" s="4">
        <v>0.004</v>
      </c>
      <c r="T13" s="4" t="s">
        <v>195</v>
      </c>
    </row>
    <row r="14" spans="1:20" ht="15.75">
      <c r="A14" s="18" t="s">
        <v>60</v>
      </c>
      <c r="B14" s="3">
        <v>584</v>
      </c>
      <c r="C14" s="95">
        <f aca="true" t="shared" si="0" ref="C14:S14">SUM(C7:C13)</f>
        <v>16.11</v>
      </c>
      <c r="D14" s="95">
        <f t="shared" si="0"/>
        <v>24.66</v>
      </c>
      <c r="E14" s="95">
        <f t="shared" si="0"/>
        <v>107.66999999999999</v>
      </c>
      <c r="F14" s="95">
        <f t="shared" si="0"/>
        <v>667.4399999999999</v>
      </c>
      <c r="G14" s="95">
        <f t="shared" si="0"/>
        <v>427.55</v>
      </c>
      <c r="H14" s="95">
        <f t="shared" si="0"/>
        <v>59.04</v>
      </c>
      <c r="I14" s="95">
        <f t="shared" si="0"/>
        <v>4.29</v>
      </c>
      <c r="J14" s="95">
        <f t="shared" si="0"/>
        <v>211.54999999999998</v>
      </c>
      <c r="K14" s="95">
        <f t="shared" si="0"/>
        <v>266.26</v>
      </c>
      <c r="L14" s="95">
        <f t="shared" si="0"/>
        <v>0.022</v>
      </c>
      <c r="M14" s="95">
        <f t="shared" si="0"/>
        <v>0.00571</v>
      </c>
      <c r="N14" s="95">
        <f t="shared" si="0"/>
        <v>0.859</v>
      </c>
      <c r="O14" s="95">
        <f t="shared" si="0"/>
        <v>0.544</v>
      </c>
      <c r="P14" s="95">
        <f t="shared" si="0"/>
        <v>0.3355</v>
      </c>
      <c r="Q14" s="95">
        <f t="shared" si="0"/>
        <v>188.07999999999998</v>
      </c>
      <c r="R14" s="95">
        <f t="shared" si="0"/>
        <v>2.5999999999999996</v>
      </c>
      <c r="S14" s="95">
        <f t="shared" si="0"/>
        <v>11.116999999999999</v>
      </c>
      <c r="T14" s="95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6.25" customHeight="1">
      <c r="A16" s="153" t="s">
        <v>242</v>
      </c>
      <c r="B16" s="154">
        <v>60</v>
      </c>
      <c r="C16" s="155">
        <v>0.61</v>
      </c>
      <c r="D16" s="155"/>
      <c r="E16" s="155">
        <v>3.38</v>
      </c>
      <c r="F16" s="155">
        <v>30.46</v>
      </c>
      <c r="G16" s="156">
        <v>15.5</v>
      </c>
      <c r="H16" s="156">
        <v>2.96</v>
      </c>
      <c r="I16" s="156"/>
      <c r="J16" s="157"/>
      <c r="K16" s="157">
        <v>57.6</v>
      </c>
      <c r="L16" s="157"/>
      <c r="M16" s="157"/>
      <c r="N16" s="157"/>
      <c r="O16" s="157"/>
      <c r="P16" s="157">
        <v>0.0002</v>
      </c>
      <c r="Q16" s="157">
        <v>0.68</v>
      </c>
      <c r="R16" s="157"/>
      <c r="S16" s="157">
        <v>1.07</v>
      </c>
      <c r="T16" s="158">
        <v>90</v>
      </c>
    </row>
    <row r="17" spans="1:20" ht="63.75">
      <c r="A17" s="129" t="s">
        <v>173</v>
      </c>
      <c r="B17" s="10" t="s">
        <v>169</v>
      </c>
      <c r="C17" s="21">
        <v>4.75</v>
      </c>
      <c r="D17" s="132">
        <v>4.75</v>
      </c>
      <c r="E17" s="132">
        <v>11.5</v>
      </c>
      <c r="F17" s="132">
        <v>156.5</v>
      </c>
      <c r="G17" s="4">
        <v>72.15</v>
      </c>
      <c r="H17" s="4">
        <v>8.45</v>
      </c>
      <c r="I17" s="4">
        <v>0.32</v>
      </c>
      <c r="J17" s="4">
        <v>63.8</v>
      </c>
      <c r="K17" s="4">
        <v>5.6</v>
      </c>
      <c r="L17" s="4">
        <v>0.016</v>
      </c>
      <c r="M17" s="4">
        <v>0.0006</v>
      </c>
      <c r="N17" s="4">
        <v>1.12</v>
      </c>
      <c r="O17" s="4"/>
      <c r="P17" s="4">
        <v>0.021</v>
      </c>
      <c r="Q17" s="4">
        <v>5.75</v>
      </c>
      <c r="R17" s="4"/>
      <c r="S17" s="4">
        <v>0.75</v>
      </c>
      <c r="T17" s="4">
        <v>140</v>
      </c>
    </row>
    <row r="18" spans="1:20" ht="15.75">
      <c r="A18" s="159" t="s">
        <v>243</v>
      </c>
      <c r="B18" s="160">
        <v>100</v>
      </c>
      <c r="C18" s="155">
        <v>14.96</v>
      </c>
      <c r="D18" s="155">
        <v>16.55</v>
      </c>
      <c r="E18" s="155">
        <v>19.8</v>
      </c>
      <c r="F18" s="155">
        <v>240.38</v>
      </c>
      <c r="G18" s="161">
        <v>65</v>
      </c>
      <c r="H18" s="161">
        <v>38</v>
      </c>
      <c r="I18" s="156">
        <v>2.8</v>
      </c>
      <c r="J18" s="156">
        <v>124</v>
      </c>
      <c r="K18" s="156">
        <v>124</v>
      </c>
      <c r="L18" s="156">
        <v>0.028</v>
      </c>
      <c r="M18" s="156">
        <v>0.0005</v>
      </c>
      <c r="N18" s="156"/>
      <c r="O18" s="156">
        <v>0.112</v>
      </c>
      <c r="P18" s="156">
        <v>0.2</v>
      </c>
      <c r="Q18" s="156">
        <v>192</v>
      </c>
      <c r="R18" s="156">
        <v>1.81</v>
      </c>
      <c r="S18" s="156">
        <v>1.02</v>
      </c>
      <c r="T18" s="156">
        <v>451</v>
      </c>
    </row>
    <row r="19" spans="1:20" ht="15.75">
      <c r="A19" s="159" t="s">
        <v>78</v>
      </c>
      <c r="B19" s="160">
        <v>150</v>
      </c>
      <c r="C19" s="162">
        <v>5.5</v>
      </c>
      <c r="D19" s="155">
        <v>3.22</v>
      </c>
      <c r="E19" s="155">
        <v>37.1</v>
      </c>
      <c r="F19" s="155">
        <v>87.45</v>
      </c>
      <c r="G19" s="156">
        <v>29.1</v>
      </c>
      <c r="H19" s="156">
        <v>22.49</v>
      </c>
      <c r="I19" s="156">
        <v>0.01</v>
      </c>
      <c r="J19" s="156"/>
      <c r="K19" s="156">
        <v>7.8</v>
      </c>
      <c r="L19" s="156">
        <v>0.03</v>
      </c>
      <c r="M19" s="156">
        <v>0.001</v>
      </c>
      <c r="N19" s="156">
        <v>0.45</v>
      </c>
      <c r="O19" s="156">
        <v>0.01</v>
      </c>
      <c r="P19" s="156">
        <v>0.14</v>
      </c>
      <c r="Q19" s="156">
        <v>24.7</v>
      </c>
      <c r="R19" s="156"/>
      <c r="S19" s="156"/>
      <c r="T19" s="156">
        <v>302</v>
      </c>
    </row>
    <row r="20" spans="1:20" ht="15.75">
      <c r="A20" s="7" t="s">
        <v>153</v>
      </c>
      <c r="B20" s="6">
        <v>200</v>
      </c>
      <c r="C20" s="132">
        <v>0.8</v>
      </c>
      <c r="D20" s="132">
        <v>0.6</v>
      </c>
      <c r="E20" s="132">
        <v>22</v>
      </c>
      <c r="F20" s="132">
        <v>121</v>
      </c>
      <c r="G20" s="4">
        <v>38</v>
      </c>
      <c r="H20" s="4">
        <v>24</v>
      </c>
      <c r="I20" s="4">
        <v>0.6</v>
      </c>
      <c r="J20" s="4">
        <v>32</v>
      </c>
      <c r="K20" s="4">
        <v>110</v>
      </c>
      <c r="L20" s="4">
        <v>0.02</v>
      </c>
      <c r="M20" s="4"/>
      <c r="N20" s="4">
        <v>0.2</v>
      </c>
      <c r="O20" s="4">
        <v>0.04</v>
      </c>
      <c r="P20" s="4">
        <v>0.06</v>
      </c>
      <c r="Q20" s="4">
        <v>3.34</v>
      </c>
      <c r="R20" s="4">
        <v>0.5</v>
      </c>
      <c r="S20" s="4">
        <v>16</v>
      </c>
      <c r="T20" s="4" t="s">
        <v>195</v>
      </c>
    </row>
    <row r="21" spans="1:20" ht="15.75">
      <c r="A21" s="7" t="s">
        <v>71</v>
      </c>
      <c r="B21" s="6">
        <v>60</v>
      </c>
      <c r="C21" s="21">
        <v>4.42</v>
      </c>
      <c r="D21" s="132">
        <v>2.7</v>
      </c>
      <c r="E21" s="132">
        <v>26.1</v>
      </c>
      <c r="F21" s="132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195</v>
      </c>
    </row>
    <row r="22" spans="1:20" ht="15.75">
      <c r="A22" s="7" t="s">
        <v>72</v>
      </c>
      <c r="B22" s="6">
        <v>24</v>
      </c>
      <c r="C22" s="151">
        <v>1.7</v>
      </c>
      <c r="D22" s="151">
        <v>0.66</v>
      </c>
      <c r="E22" s="151">
        <v>8.5</v>
      </c>
      <c r="F22" s="151">
        <v>51.79</v>
      </c>
      <c r="G22" s="4">
        <v>14.6</v>
      </c>
      <c r="H22" s="4">
        <v>7.9</v>
      </c>
      <c r="I22" s="4">
        <v>0.36</v>
      </c>
      <c r="J22" s="4">
        <v>24.9</v>
      </c>
      <c r="K22" s="4">
        <v>33.19</v>
      </c>
      <c r="L22" s="4"/>
      <c r="M22" s="4"/>
      <c r="N22" s="4">
        <v>0.009</v>
      </c>
      <c r="O22" s="4">
        <v>0.019</v>
      </c>
      <c r="P22" s="4">
        <v>0.006</v>
      </c>
      <c r="Q22" s="4"/>
      <c r="R22" s="4"/>
      <c r="S22" s="4">
        <v>0.004</v>
      </c>
      <c r="T22" s="4" t="s">
        <v>195</v>
      </c>
    </row>
    <row r="23" spans="1:20" ht="15.75">
      <c r="A23" s="18" t="s">
        <v>62</v>
      </c>
      <c r="B23" s="3">
        <v>874</v>
      </c>
      <c r="C23" s="95">
        <f aca="true" t="shared" si="1" ref="C23:S23">SUM(C16:C22)</f>
        <v>32.74</v>
      </c>
      <c r="D23" s="95">
        <f t="shared" si="1"/>
        <v>28.48</v>
      </c>
      <c r="E23" s="95">
        <f t="shared" si="1"/>
        <v>128.38</v>
      </c>
      <c r="F23" s="95">
        <f t="shared" si="1"/>
        <v>779.58</v>
      </c>
      <c r="G23" s="95">
        <f t="shared" si="1"/>
        <v>309.35</v>
      </c>
      <c r="H23" s="95">
        <f t="shared" si="1"/>
        <v>128.4</v>
      </c>
      <c r="I23" s="95">
        <f t="shared" si="1"/>
        <v>4.25</v>
      </c>
      <c r="J23" s="95">
        <f t="shared" si="1"/>
        <v>322.1</v>
      </c>
      <c r="K23" s="95">
        <f t="shared" si="1"/>
        <v>422.79</v>
      </c>
      <c r="L23" s="95">
        <f t="shared" si="1"/>
        <v>0.094</v>
      </c>
      <c r="M23" s="95">
        <f t="shared" si="1"/>
        <v>0.00212</v>
      </c>
      <c r="N23" s="95">
        <f t="shared" si="1"/>
        <v>1.779</v>
      </c>
      <c r="O23" s="95">
        <f t="shared" si="1"/>
        <v>0.261</v>
      </c>
      <c r="P23" s="95">
        <f t="shared" si="1"/>
        <v>0.44220000000000004</v>
      </c>
      <c r="Q23" s="95">
        <f t="shared" si="1"/>
        <v>226.47</v>
      </c>
      <c r="R23" s="95">
        <f t="shared" si="1"/>
        <v>2.31</v>
      </c>
      <c r="S23" s="95">
        <f t="shared" si="1"/>
        <v>18.856</v>
      </c>
      <c r="T23" s="95"/>
    </row>
    <row r="24" spans="1:20" ht="15.75">
      <c r="A24" s="14" t="s">
        <v>9</v>
      </c>
      <c r="B24" s="15"/>
      <c r="C24" s="93">
        <f aca="true" t="shared" si="2" ref="C24:S24">SUM(C14+C23)</f>
        <v>48.85</v>
      </c>
      <c r="D24" s="93">
        <f t="shared" si="2"/>
        <v>53.14</v>
      </c>
      <c r="E24" s="93">
        <f t="shared" si="2"/>
        <v>236.04999999999998</v>
      </c>
      <c r="F24" s="93">
        <f t="shared" si="2"/>
        <v>1447.02</v>
      </c>
      <c r="G24" s="93">
        <f t="shared" si="2"/>
        <v>736.9000000000001</v>
      </c>
      <c r="H24" s="93">
        <f t="shared" si="2"/>
        <v>187.44</v>
      </c>
      <c r="I24" s="93">
        <f t="shared" si="2"/>
        <v>8.54</v>
      </c>
      <c r="J24" s="93">
        <f t="shared" si="2"/>
        <v>533.65</v>
      </c>
      <c r="K24" s="93">
        <f t="shared" si="2"/>
        <v>689.05</v>
      </c>
      <c r="L24" s="93">
        <f t="shared" si="2"/>
        <v>0.11599999999999999</v>
      </c>
      <c r="M24" s="93">
        <f t="shared" si="2"/>
        <v>0.00783</v>
      </c>
      <c r="N24" s="93">
        <f t="shared" si="2"/>
        <v>2.638</v>
      </c>
      <c r="O24" s="93">
        <f t="shared" si="2"/>
        <v>0.805</v>
      </c>
      <c r="P24" s="93">
        <f t="shared" si="2"/>
        <v>0.7777000000000001</v>
      </c>
      <c r="Q24" s="93">
        <f t="shared" si="2"/>
        <v>414.54999999999995</v>
      </c>
      <c r="R24" s="93">
        <f t="shared" si="2"/>
        <v>4.91</v>
      </c>
      <c r="S24" s="93">
        <f t="shared" si="2"/>
        <v>29.973</v>
      </c>
      <c r="T24" s="93"/>
    </row>
  </sheetData>
  <sheetProtection/>
  <mergeCells count="6">
    <mergeCell ref="A1:F1"/>
    <mergeCell ref="A2:T2"/>
    <mergeCell ref="G4:T4"/>
    <mergeCell ref="A4:A5"/>
    <mergeCell ref="F4:F5"/>
    <mergeCell ref="B5:E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7">
      <selection activeCell="W21" sqref="W21"/>
    </sheetView>
  </sheetViews>
  <sheetFormatPr defaultColWidth="9.140625" defaultRowHeight="15"/>
  <cols>
    <col min="1" max="1" width="22.14062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2" width="5.8515625" style="0" customWidth="1"/>
    <col min="13" max="13" width="7.7109375" style="0" customWidth="1"/>
    <col min="14" max="19" width="5.8515625" style="0" customWidth="1"/>
    <col min="20" max="20" width="7.140625" style="0" customWidth="1"/>
    <col min="21" max="21" width="9.00390625" style="0" hidden="1" customWidth="1"/>
  </cols>
  <sheetData>
    <row r="1" spans="1:6" ht="15">
      <c r="A1" s="174"/>
      <c r="B1" s="174"/>
      <c r="C1" s="174"/>
      <c r="D1" s="174"/>
      <c r="E1" s="174"/>
      <c r="F1" s="174"/>
    </row>
    <row r="3" spans="1:20" ht="18.75">
      <c r="A3" s="186" t="s">
        <v>19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5" spans="1:20" ht="15">
      <c r="A5" s="188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206" t="s">
        <v>27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</row>
    <row r="6" spans="1:20" ht="18.75">
      <c r="A6" s="188"/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126" t="s">
        <v>26</v>
      </c>
      <c r="T6" s="126" t="s">
        <v>167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</row>
    <row r="8" spans="1:20" ht="47.25">
      <c r="A8" s="11" t="s">
        <v>105</v>
      </c>
      <c r="B8" s="6" t="s">
        <v>79</v>
      </c>
      <c r="C8" s="132">
        <v>14.3</v>
      </c>
      <c r="D8" s="132">
        <v>12.6</v>
      </c>
      <c r="E8" s="132">
        <v>2.85</v>
      </c>
      <c r="F8" s="132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31.5">
      <c r="A9" s="11" t="s">
        <v>89</v>
      </c>
      <c r="B9" s="31">
        <v>10</v>
      </c>
      <c r="C9" s="21">
        <v>2.32</v>
      </c>
      <c r="D9" s="152">
        <v>2.95</v>
      </c>
      <c r="E9" s="152"/>
      <c r="F9" s="152">
        <v>36.4</v>
      </c>
      <c r="G9" s="4">
        <v>88</v>
      </c>
      <c r="H9" s="4">
        <v>2.33</v>
      </c>
      <c r="I9" s="4">
        <v>0.01</v>
      </c>
      <c r="J9" s="4">
        <v>33.3</v>
      </c>
      <c r="K9" s="4">
        <v>5.87</v>
      </c>
      <c r="L9" s="4"/>
      <c r="M9" s="4">
        <v>0.001</v>
      </c>
      <c r="N9" s="4"/>
      <c r="O9" s="4">
        <v>0.003</v>
      </c>
      <c r="P9" s="4">
        <v>0.002</v>
      </c>
      <c r="Q9" s="4">
        <v>19.2</v>
      </c>
      <c r="R9" s="4">
        <v>0.95</v>
      </c>
      <c r="S9" s="4">
        <v>0.05</v>
      </c>
      <c r="T9" s="137" t="s">
        <v>189</v>
      </c>
    </row>
    <row r="10" spans="1:20" ht="31.5">
      <c r="A10" s="7" t="s">
        <v>70</v>
      </c>
      <c r="B10" s="6">
        <v>10</v>
      </c>
      <c r="C10" s="21">
        <v>0.08</v>
      </c>
      <c r="D10" s="132">
        <v>7.25</v>
      </c>
      <c r="E10" s="132">
        <v>0.17</v>
      </c>
      <c r="F10" s="132">
        <v>66.1</v>
      </c>
      <c r="G10" s="4">
        <v>1.2</v>
      </c>
      <c r="H10" s="4">
        <v>0.04</v>
      </c>
      <c r="I10" s="4"/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7" t="s">
        <v>85</v>
      </c>
      <c r="B11" s="6">
        <v>200</v>
      </c>
      <c r="C11" s="135">
        <v>0.2</v>
      </c>
      <c r="D11" s="135"/>
      <c r="E11" s="135">
        <v>6.5</v>
      </c>
      <c r="F11" s="135">
        <v>36.8</v>
      </c>
      <c r="G11" s="135">
        <v>4.5</v>
      </c>
      <c r="H11" s="135">
        <v>0.8</v>
      </c>
      <c r="I11" s="135">
        <v>0.7</v>
      </c>
      <c r="J11" s="135">
        <v>7.2</v>
      </c>
      <c r="K11" s="135">
        <v>0.8</v>
      </c>
      <c r="L11" s="135"/>
      <c r="M11" s="135"/>
      <c r="N11" s="135"/>
      <c r="O11" s="135"/>
      <c r="P11" s="135">
        <v>0.01</v>
      </c>
      <c r="Q11" s="135">
        <v>0.3</v>
      </c>
      <c r="R11" s="135"/>
      <c r="S11" s="135">
        <v>0.04</v>
      </c>
      <c r="T11" s="135">
        <v>685</v>
      </c>
    </row>
    <row r="12" spans="1:20" ht="15.75">
      <c r="A12" s="7" t="s">
        <v>145</v>
      </c>
      <c r="B12" s="6">
        <v>100</v>
      </c>
      <c r="C12" s="21">
        <v>0.8</v>
      </c>
      <c r="D12" s="132">
        <v>0.2</v>
      </c>
      <c r="E12" s="132">
        <v>7.5</v>
      </c>
      <c r="F12" s="132">
        <v>53</v>
      </c>
      <c r="G12" s="4">
        <v>35</v>
      </c>
      <c r="H12" s="4">
        <v>11</v>
      </c>
      <c r="I12" s="4">
        <v>0.1</v>
      </c>
      <c r="J12" s="4">
        <v>17</v>
      </c>
      <c r="K12" s="4">
        <v>55</v>
      </c>
      <c r="L12" s="4">
        <v>0.003</v>
      </c>
      <c r="M12" s="4">
        <v>0.0001</v>
      </c>
      <c r="N12" s="4">
        <v>0.015</v>
      </c>
      <c r="O12" s="4">
        <v>0.006</v>
      </c>
      <c r="P12" s="4">
        <v>0.003</v>
      </c>
      <c r="Q12" s="4">
        <v>10</v>
      </c>
      <c r="R12" s="4"/>
      <c r="S12" s="4">
        <v>33</v>
      </c>
      <c r="T12" s="4" t="s">
        <v>195</v>
      </c>
    </row>
    <row r="13" spans="1:20" ht="15.75">
      <c r="A13" s="7" t="s">
        <v>71</v>
      </c>
      <c r="B13" s="6">
        <v>30</v>
      </c>
      <c r="C13" s="21">
        <v>2.21</v>
      </c>
      <c r="D13" s="151">
        <v>1.35</v>
      </c>
      <c r="E13" s="151">
        <v>13.05</v>
      </c>
      <c r="F13" s="151">
        <v>46</v>
      </c>
      <c r="G13" s="4">
        <v>37.5</v>
      </c>
      <c r="H13" s="4">
        <v>12.3</v>
      </c>
      <c r="I13" s="4">
        <v>0.8</v>
      </c>
      <c r="J13" s="4">
        <v>38.7</v>
      </c>
      <c r="K13" s="4">
        <v>42.3</v>
      </c>
      <c r="L13" s="4"/>
      <c r="M13" s="4">
        <v>1E-05</v>
      </c>
      <c r="N13" s="4"/>
      <c r="O13" s="4">
        <v>0.04</v>
      </c>
      <c r="P13" s="4">
        <v>0.0075</v>
      </c>
      <c r="Q13" s="4"/>
      <c r="R13" s="4"/>
      <c r="S13" s="4">
        <v>0.006</v>
      </c>
      <c r="T13" s="4" t="s">
        <v>195</v>
      </c>
    </row>
    <row r="14" spans="1:20" ht="15.75">
      <c r="A14" s="17" t="s">
        <v>72</v>
      </c>
      <c r="B14" s="6">
        <v>24</v>
      </c>
      <c r="C14" s="151">
        <v>1.7</v>
      </c>
      <c r="D14" s="151">
        <v>0.66</v>
      </c>
      <c r="E14" s="151">
        <v>8.5</v>
      </c>
      <c r="F14" s="151">
        <v>51.79</v>
      </c>
      <c r="G14" s="4">
        <v>14.6</v>
      </c>
      <c r="H14" s="4">
        <v>7.9</v>
      </c>
      <c r="I14" s="4">
        <v>0.36</v>
      </c>
      <c r="J14" s="4">
        <v>24.9</v>
      </c>
      <c r="K14" s="4">
        <v>33.19</v>
      </c>
      <c r="L14" s="4"/>
      <c r="M14" s="4"/>
      <c r="N14" s="4">
        <v>0.009</v>
      </c>
      <c r="O14" s="4">
        <v>0.019</v>
      </c>
      <c r="P14" s="4">
        <v>0.006</v>
      </c>
      <c r="Q14" s="4"/>
      <c r="R14" s="4"/>
      <c r="S14" s="4">
        <v>0.004</v>
      </c>
      <c r="T14" s="4" t="s">
        <v>195</v>
      </c>
    </row>
    <row r="15" spans="1:20" s="19" customFormat="1" ht="15.75">
      <c r="A15" s="18" t="s">
        <v>60</v>
      </c>
      <c r="B15" s="3">
        <v>584</v>
      </c>
      <c r="C15" s="95">
        <f aca="true" t="shared" si="0" ref="C15:S15">SUM(C8:C14)</f>
        <v>21.61</v>
      </c>
      <c r="D15" s="95">
        <f t="shared" si="0"/>
        <v>25.01</v>
      </c>
      <c r="E15" s="95">
        <f t="shared" si="0"/>
        <v>38.57</v>
      </c>
      <c r="F15" s="95">
        <f t="shared" si="0"/>
        <v>522.99</v>
      </c>
      <c r="G15" s="95">
        <f t="shared" si="0"/>
        <v>322.5</v>
      </c>
      <c r="H15" s="95">
        <f t="shared" si="0"/>
        <v>45.97</v>
      </c>
      <c r="I15" s="95">
        <f t="shared" si="0"/>
        <v>3.4200000000000004</v>
      </c>
      <c r="J15" s="95">
        <f t="shared" si="0"/>
        <v>304.9</v>
      </c>
      <c r="K15" s="95">
        <f t="shared" si="0"/>
        <v>184.36</v>
      </c>
      <c r="L15" s="95">
        <f t="shared" si="0"/>
        <v>0.006</v>
      </c>
      <c r="M15" s="95">
        <f t="shared" si="0"/>
        <v>0.0012100000000000001</v>
      </c>
      <c r="N15" s="95">
        <f t="shared" si="0"/>
        <v>0.105</v>
      </c>
      <c r="O15" s="95">
        <f t="shared" si="0"/>
        <v>0.548</v>
      </c>
      <c r="P15" s="95">
        <f t="shared" si="0"/>
        <v>0.6385</v>
      </c>
      <c r="Q15" s="95">
        <f t="shared" si="0"/>
        <v>344.8</v>
      </c>
      <c r="R15" s="95">
        <f t="shared" si="0"/>
        <v>5.1000000000000005</v>
      </c>
      <c r="S15" s="95">
        <f t="shared" si="0"/>
        <v>33.4</v>
      </c>
      <c r="T15" s="95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92" t="s">
        <v>104</v>
      </c>
      <c r="B17" s="31">
        <v>60</v>
      </c>
      <c r="C17" s="5">
        <v>1.65</v>
      </c>
      <c r="D17" s="5">
        <v>0.2</v>
      </c>
      <c r="E17" s="5">
        <v>5.7</v>
      </c>
      <c r="F17" s="5">
        <v>50.7</v>
      </c>
      <c r="G17" s="4">
        <v>21</v>
      </c>
      <c r="H17" s="4">
        <v>18</v>
      </c>
      <c r="I17" s="4"/>
      <c r="J17" s="105">
        <v>14.6</v>
      </c>
      <c r="K17" s="105">
        <v>11.6</v>
      </c>
      <c r="L17" s="105"/>
      <c r="M17" s="105">
        <v>0.0001</v>
      </c>
      <c r="N17" s="105">
        <v>0.0066</v>
      </c>
      <c r="O17" s="105">
        <v>0.012</v>
      </c>
      <c r="P17" s="105">
        <v>0.003</v>
      </c>
      <c r="Q17" s="105">
        <v>0.02</v>
      </c>
      <c r="R17" s="105"/>
      <c r="S17" s="105">
        <v>0.28</v>
      </c>
      <c r="T17" s="102">
        <v>129</v>
      </c>
    </row>
    <row r="18" spans="1:20" ht="31.5">
      <c r="A18" s="17" t="s">
        <v>94</v>
      </c>
      <c r="B18" s="6" t="s">
        <v>223</v>
      </c>
      <c r="C18" s="132">
        <v>4.25</v>
      </c>
      <c r="D18" s="132">
        <v>4</v>
      </c>
      <c r="E18" s="132">
        <v>10.5</v>
      </c>
      <c r="F18" s="132">
        <v>181.75</v>
      </c>
      <c r="G18" s="4">
        <v>61.25</v>
      </c>
      <c r="H18" s="4">
        <v>7</v>
      </c>
      <c r="I18" s="4">
        <v>0.55</v>
      </c>
      <c r="J18" s="4">
        <v>77</v>
      </c>
      <c r="K18" s="4">
        <v>28</v>
      </c>
      <c r="L18" s="4">
        <v>0.002</v>
      </c>
      <c r="M18" s="4">
        <v>0.002</v>
      </c>
      <c r="N18" s="4">
        <v>0.195</v>
      </c>
      <c r="O18" s="4">
        <v>0.02</v>
      </c>
      <c r="P18" s="4">
        <v>0.075</v>
      </c>
      <c r="Q18" s="4">
        <v>50</v>
      </c>
      <c r="R18" s="4">
        <v>1.2</v>
      </c>
      <c r="S18" s="4">
        <v>2.5</v>
      </c>
      <c r="T18" s="4">
        <v>135</v>
      </c>
    </row>
    <row r="19" spans="1:20" ht="31.5">
      <c r="A19" s="17" t="s">
        <v>162</v>
      </c>
      <c r="B19" s="6">
        <v>100</v>
      </c>
      <c r="C19" s="72">
        <v>6.15</v>
      </c>
      <c r="D19" s="73">
        <v>18.24</v>
      </c>
      <c r="E19" s="73">
        <v>0.97</v>
      </c>
      <c r="F19" s="73">
        <v>204</v>
      </c>
      <c r="G19" s="74">
        <v>37.8</v>
      </c>
      <c r="H19" s="74">
        <v>9.6</v>
      </c>
      <c r="I19" s="75">
        <v>2.62</v>
      </c>
      <c r="J19" s="75">
        <v>171.7</v>
      </c>
      <c r="K19" s="75">
        <v>69.6</v>
      </c>
      <c r="L19" s="75"/>
      <c r="M19" s="75"/>
      <c r="N19" s="75"/>
      <c r="O19" s="75">
        <v>0.02</v>
      </c>
      <c r="P19" s="75">
        <v>0.15</v>
      </c>
      <c r="Q19" s="75">
        <v>52</v>
      </c>
      <c r="R19" s="75"/>
      <c r="S19" s="75"/>
      <c r="T19" s="75">
        <v>487</v>
      </c>
    </row>
    <row r="20" spans="1:20" ht="31.5">
      <c r="A20" s="17" t="s">
        <v>91</v>
      </c>
      <c r="B20" s="6">
        <v>150</v>
      </c>
      <c r="C20" s="140">
        <v>1.57</v>
      </c>
      <c r="D20" s="105">
        <v>0.54</v>
      </c>
      <c r="E20" s="105">
        <v>28</v>
      </c>
      <c r="F20" s="105">
        <v>132.3</v>
      </c>
      <c r="G20" s="141">
        <v>12.6</v>
      </c>
      <c r="H20" s="141">
        <v>8.1</v>
      </c>
      <c r="I20" s="141">
        <v>0.3</v>
      </c>
      <c r="J20" s="141">
        <v>43.2</v>
      </c>
      <c r="K20" s="141">
        <v>45</v>
      </c>
      <c r="L20" s="141"/>
      <c r="M20" s="141"/>
      <c r="N20" s="141"/>
      <c r="O20" s="141"/>
      <c r="P20" s="141">
        <v>0.02</v>
      </c>
      <c r="Q20" s="141"/>
      <c r="R20" s="141"/>
      <c r="S20" s="141"/>
      <c r="T20" s="142" t="s">
        <v>192</v>
      </c>
    </row>
    <row r="21" spans="1:20" ht="31.5" customHeight="1">
      <c r="A21" s="17" t="s">
        <v>152</v>
      </c>
      <c r="B21" s="10">
        <v>200</v>
      </c>
      <c r="C21" s="132">
        <v>0.2</v>
      </c>
      <c r="D21" s="132">
        <v>0.2</v>
      </c>
      <c r="E21" s="132">
        <v>30.6</v>
      </c>
      <c r="F21" s="132">
        <v>118.2</v>
      </c>
      <c r="G21" s="4">
        <v>10.8</v>
      </c>
      <c r="H21" s="4">
        <v>5.8</v>
      </c>
      <c r="I21" s="4">
        <v>0.6</v>
      </c>
      <c r="J21" s="4">
        <v>0.8</v>
      </c>
      <c r="K21" s="4">
        <v>5.2</v>
      </c>
      <c r="L21" s="4">
        <v>0.001</v>
      </c>
      <c r="M21" s="4"/>
      <c r="N21" s="4">
        <v>0.052</v>
      </c>
      <c r="O21" s="4"/>
      <c r="P21" s="4"/>
      <c r="Q21" s="4">
        <v>18</v>
      </c>
      <c r="R21" s="4">
        <v>1.3</v>
      </c>
      <c r="S21" s="4">
        <v>10.6</v>
      </c>
      <c r="T21" s="4">
        <v>631</v>
      </c>
    </row>
    <row r="22" spans="1:20" ht="15.75">
      <c r="A22" s="7" t="s">
        <v>71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195</v>
      </c>
    </row>
    <row r="23" spans="1:20" ht="15.75">
      <c r="A23" s="7" t="s">
        <v>72</v>
      </c>
      <c r="B23" s="6">
        <v>24</v>
      </c>
      <c r="C23" s="151">
        <v>1.7</v>
      </c>
      <c r="D23" s="151">
        <v>0.66</v>
      </c>
      <c r="E23" s="151">
        <v>8.5</v>
      </c>
      <c r="F23" s="151">
        <v>51.79</v>
      </c>
      <c r="G23" s="4">
        <v>14.6</v>
      </c>
      <c r="H23" s="4">
        <v>7.9</v>
      </c>
      <c r="I23" s="4">
        <v>0.36</v>
      </c>
      <c r="J23" s="4">
        <v>24.9</v>
      </c>
      <c r="K23" s="4">
        <v>33.19</v>
      </c>
      <c r="L23" s="4"/>
      <c r="M23" s="4"/>
      <c r="N23" s="4">
        <v>0.009</v>
      </c>
      <c r="O23" s="4">
        <v>0.019</v>
      </c>
      <c r="P23" s="4">
        <v>0.006</v>
      </c>
      <c r="Q23" s="4"/>
      <c r="R23" s="4"/>
      <c r="S23" s="4">
        <v>0.004</v>
      </c>
      <c r="T23" s="4" t="s">
        <v>195</v>
      </c>
    </row>
    <row r="24" spans="1:20" s="19" customFormat="1" ht="15.75">
      <c r="A24" s="18" t="s">
        <v>62</v>
      </c>
      <c r="B24" s="3">
        <v>874</v>
      </c>
      <c r="C24" s="95">
        <f aca="true" t="shared" si="1" ref="C24:S24">SUM(C17:C23)</f>
        <v>19.94</v>
      </c>
      <c r="D24" s="95">
        <f t="shared" si="1"/>
        <v>26.539999999999996</v>
      </c>
      <c r="E24" s="95">
        <f t="shared" si="1"/>
        <v>110.37</v>
      </c>
      <c r="F24" s="95">
        <f t="shared" si="1"/>
        <v>830.74</v>
      </c>
      <c r="G24" s="95">
        <f t="shared" si="1"/>
        <v>233.05</v>
      </c>
      <c r="H24" s="95">
        <f t="shared" si="1"/>
        <v>81</v>
      </c>
      <c r="I24" s="95">
        <f t="shared" si="1"/>
        <v>4.59</v>
      </c>
      <c r="J24" s="95">
        <f t="shared" si="1"/>
        <v>409.5999999999999</v>
      </c>
      <c r="K24" s="95">
        <f t="shared" si="1"/>
        <v>277.18999999999994</v>
      </c>
      <c r="L24" s="95">
        <f t="shared" si="1"/>
        <v>0.003</v>
      </c>
      <c r="M24" s="95">
        <f t="shared" si="1"/>
        <v>0.00212</v>
      </c>
      <c r="N24" s="95">
        <f t="shared" si="1"/>
        <v>0.2626</v>
      </c>
      <c r="O24" s="95">
        <f t="shared" si="1"/>
        <v>0.151</v>
      </c>
      <c r="P24" s="95">
        <f t="shared" si="1"/>
        <v>0.26899999999999996</v>
      </c>
      <c r="Q24" s="95">
        <f t="shared" si="1"/>
        <v>120.02000000000001</v>
      </c>
      <c r="R24" s="95">
        <f t="shared" si="1"/>
        <v>2.5</v>
      </c>
      <c r="S24" s="95">
        <f t="shared" si="1"/>
        <v>13.395999999999999</v>
      </c>
      <c r="T24" s="95"/>
    </row>
    <row r="25" spans="1:20" ht="15.75">
      <c r="A25" s="14" t="s">
        <v>9</v>
      </c>
      <c r="B25" s="15"/>
      <c r="C25" s="94">
        <f>SUM(C15+C24)</f>
        <v>41.55</v>
      </c>
      <c r="D25" s="94">
        <f aca="true" t="shared" si="2" ref="D25:S25">SUM(D15+D24)</f>
        <v>51.55</v>
      </c>
      <c r="E25" s="94">
        <f t="shared" si="2"/>
        <v>148.94</v>
      </c>
      <c r="F25" s="94">
        <f t="shared" si="2"/>
        <v>1353.73</v>
      </c>
      <c r="G25" s="94">
        <f t="shared" si="2"/>
        <v>555.55</v>
      </c>
      <c r="H25" s="94">
        <f t="shared" si="2"/>
        <v>126.97</v>
      </c>
      <c r="I25" s="94">
        <f t="shared" si="2"/>
        <v>8.01</v>
      </c>
      <c r="J25" s="94">
        <f t="shared" si="2"/>
        <v>714.4999999999999</v>
      </c>
      <c r="K25" s="94">
        <f t="shared" si="2"/>
        <v>461.54999999999995</v>
      </c>
      <c r="L25" s="94">
        <f t="shared" si="2"/>
        <v>0.009000000000000001</v>
      </c>
      <c r="M25" s="94">
        <f t="shared" si="2"/>
        <v>0.00333</v>
      </c>
      <c r="N25" s="94">
        <f t="shared" si="2"/>
        <v>0.3676</v>
      </c>
      <c r="O25" s="94">
        <f t="shared" si="2"/>
        <v>0.6990000000000001</v>
      </c>
      <c r="P25" s="94">
        <f t="shared" si="2"/>
        <v>0.9075</v>
      </c>
      <c r="Q25" s="94">
        <f t="shared" si="2"/>
        <v>464.82000000000005</v>
      </c>
      <c r="R25" s="94">
        <f t="shared" si="2"/>
        <v>7.6000000000000005</v>
      </c>
      <c r="S25" s="94">
        <f t="shared" si="2"/>
        <v>46.796</v>
      </c>
      <c r="T25" s="94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</cols>
  <sheetData>
    <row r="1" spans="1:14" ht="15">
      <c r="A1" s="209" t="s">
        <v>214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63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64</v>
      </c>
      <c r="M3" s="48" t="s">
        <v>28</v>
      </c>
      <c r="N3" s="48" t="s">
        <v>193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8" t="s">
        <v>29</v>
      </c>
      <c r="N4" s="46"/>
    </row>
    <row r="5" spans="1:14" ht="18.75">
      <c r="A5" s="46" t="s">
        <v>7</v>
      </c>
      <c r="B5" s="25">
        <f>SUM('1 день'!F27)</f>
        <v>522.0899999999999</v>
      </c>
      <c r="C5" s="25">
        <f>SUM('2 день'!F13)</f>
        <v>611.39</v>
      </c>
      <c r="D5" s="25">
        <f>SUM('3 день'!F15)</f>
        <v>601.8299999999999</v>
      </c>
      <c r="E5" s="25">
        <f>SUM('4 день'!F14)</f>
        <v>585.4399999999999</v>
      </c>
      <c r="F5" s="25">
        <f>SUM('5 день'!F13)</f>
        <v>546.39</v>
      </c>
      <c r="G5" s="25">
        <f>SUM('6 день'!F15)</f>
        <v>617.66</v>
      </c>
      <c r="H5" s="25">
        <f>SUM('7 день'!F16)</f>
        <v>559.6899999999999</v>
      </c>
      <c r="I5" s="25">
        <f>SUM('8 день'!F14)</f>
        <v>642.0899999999999</v>
      </c>
      <c r="J5" s="25">
        <f>SUM('9 день'!F14)</f>
        <v>667.4399999999999</v>
      </c>
      <c r="K5" s="25">
        <f>SUM('10 день'!F15)</f>
        <v>522.99</v>
      </c>
      <c r="L5" s="146">
        <f>SUM(B5:K5)/10</f>
        <v>587.7009999999999</v>
      </c>
      <c r="M5" s="30">
        <v>587.5</v>
      </c>
      <c r="N5" s="50">
        <f>SUM(L5)/M5*100</f>
        <v>100.03421276595743</v>
      </c>
    </row>
    <row r="6" spans="1:14" ht="22.5">
      <c r="A6" s="4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9"/>
      <c r="M6" s="48" t="s">
        <v>30</v>
      </c>
      <c r="N6" s="31"/>
    </row>
    <row r="7" spans="1:14" ht="18.75">
      <c r="A7" s="46" t="s">
        <v>7</v>
      </c>
      <c r="B7" s="25">
        <f>SUM('1 день'!F36)</f>
        <v>778.5999999999999</v>
      </c>
      <c r="C7" s="25">
        <f>SUM('2 день'!F21)</f>
        <v>925.33</v>
      </c>
      <c r="D7" s="25">
        <f>SUM('3 день'!F24)</f>
        <v>798.95</v>
      </c>
      <c r="E7" s="25">
        <f>SUM('4 день'!F23)</f>
        <v>820.52</v>
      </c>
      <c r="F7" s="25">
        <f>SUM('5 день'!F22)</f>
        <v>877.8499999999999</v>
      </c>
      <c r="G7" s="25">
        <f>SUM('6 день'!F24)</f>
        <v>783.63</v>
      </c>
      <c r="H7" s="25">
        <f>SUM('7 день'!F25)</f>
        <v>780.8399999999999</v>
      </c>
      <c r="I7" s="25">
        <f>SUM('8 день'!F23)</f>
        <v>849.73</v>
      </c>
      <c r="J7" s="25">
        <f>SUM('9 день'!F23)</f>
        <v>779.58</v>
      </c>
      <c r="K7" s="25">
        <f>SUM('10 день'!F24)</f>
        <v>830.74</v>
      </c>
      <c r="L7" s="146">
        <f>SUM(B7:K7)/10</f>
        <v>822.577</v>
      </c>
      <c r="M7" s="30">
        <v>822.5</v>
      </c>
      <c r="N7" s="50">
        <f>SUM(L7)/M7*100</f>
        <v>100.00936170212766</v>
      </c>
    </row>
    <row r="8" spans="1:14" ht="22.5">
      <c r="A8" s="4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9"/>
      <c r="M8" s="48" t="s">
        <v>63</v>
      </c>
      <c r="N8" s="31"/>
    </row>
    <row r="9" spans="1:14" ht="18.75">
      <c r="A9" s="46" t="s">
        <v>4</v>
      </c>
      <c r="B9" s="25">
        <f>SUM('1 день'!C37)</f>
        <v>37.129999999999995</v>
      </c>
      <c r="C9" s="25">
        <f>SUM('2 день'!C22)</f>
        <v>49.25</v>
      </c>
      <c r="D9" s="25">
        <f>SUM('3 день'!C25)</f>
        <v>35.91</v>
      </c>
      <c r="E9" s="25">
        <f>SUM('4 день'!C24)</f>
        <v>44</v>
      </c>
      <c r="F9" s="25">
        <f>SUM('5 день'!C23)</f>
        <v>56.269999999999996</v>
      </c>
      <c r="G9" s="25">
        <f>SUM('6 день'!C25)</f>
        <v>36.73</v>
      </c>
      <c r="H9" s="25">
        <f>SUM('7 день'!C26)</f>
        <v>45.53</v>
      </c>
      <c r="I9" s="25">
        <f>SUM('8 день'!C24)</f>
        <v>49.53</v>
      </c>
      <c r="J9" s="25">
        <f>SUM('9 день'!C24)</f>
        <v>48.85</v>
      </c>
      <c r="K9" s="25">
        <f>SUM('10 день'!C25)</f>
        <v>41.55</v>
      </c>
      <c r="L9" s="49">
        <f>SUM(B9:K9)/10</f>
        <v>44.47500000000001</v>
      </c>
      <c r="M9" s="30">
        <v>77</v>
      </c>
      <c r="N9" s="50">
        <f>SUM(L9)/M9*100</f>
        <v>57.75974025974027</v>
      </c>
    </row>
    <row r="10" spans="1:14" ht="18.75">
      <c r="A10" s="46" t="s">
        <v>5</v>
      </c>
      <c r="B10" s="25">
        <f>SUM('1 день'!D37)</f>
        <v>44.629999999999995</v>
      </c>
      <c r="C10" s="25">
        <f>SUM('2 день'!D22)</f>
        <v>48.97</v>
      </c>
      <c r="D10" s="25">
        <f>SUM('3 день'!D25)</f>
        <v>48.370000000000005</v>
      </c>
      <c r="E10" s="25">
        <f>SUM('4 день'!D24)</f>
        <v>42.69</v>
      </c>
      <c r="F10" s="25">
        <f>SUM('5 день'!D23)</f>
        <v>55.44</v>
      </c>
      <c r="G10" s="25">
        <f>SUM('6 день'!D25)</f>
        <v>42.26</v>
      </c>
      <c r="H10" s="25">
        <f>SUM('7 день'!D26)</f>
        <v>42.739999999999995</v>
      </c>
      <c r="I10" s="25">
        <f>SUM('8 день'!D24)</f>
        <v>41.93000000000001</v>
      </c>
      <c r="J10" s="25">
        <f>SUM('9 день'!D24)</f>
        <v>53.14</v>
      </c>
      <c r="K10" s="25">
        <f>SUM('10 день'!D25)</f>
        <v>51.55</v>
      </c>
      <c r="L10" s="49">
        <f>SUM(B10:K10)/10</f>
        <v>47.172000000000004</v>
      </c>
      <c r="M10" s="30">
        <v>79</v>
      </c>
      <c r="N10" s="50">
        <f>SUM(L10)/M10*100</f>
        <v>59.7113924050633</v>
      </c>
    </row>
    <row r="11" spans="1:14" ht="18.75">
      <c r="A11" s="46" t="s">
        <v>6</v>
      </c>
      <c r="B11" s="25">
        <f>SUM('1 день'!E37)</f>
        <v>136.67000000000002</v>
      </c>
      <c r="C11" s="25">
        <f>SUM('2 день'!E22)</f>
        <v>203.79</v>
      </c>
      <c r="D11" s="25">
        <f>SUM('3 день'!E25)</f>
        <v>192.95</v>
      </c>
      <c r="E11" s="25">
        <f>SUM('4 день'!E24)</f>
        <v>189.59000000000003</v>
      </c>
      <c r="F11" s="25">
        <f>SUM('5 день'!E23)</f>
        <v>152.57</v>
      </c>
      <c r="G11" s="25">
        <f>SUM('6 день'!E25)</f>
        <v>227</v>
      </c>
      <c r="H11" s="25">
        <f>SUM('7 день'!E26)</f>
        <v>250.51999999999998</v>
      </c>
      <c r="I11" s="25">
        <f>SUM('8 день'!E24)</f>
        <v>211.53</v>
      </c>
      <c r="J11" s="25">
        <f>SUM('9 день'!E24)</f>
        <v>236.04999999999998</v>
      </c>
      <c r="K11" s="25">
        <f>SUM('10 день'!E25)</f>
        <v>148.94</v>
      </c>
      <c r="L11" s="49">
        <f>SUM(B11:K11)/10</f>
        <v>194.961</v>
      </c>
      <c r="M11" s="30">
        <v>335</v>
      </c>
      <c r="N11" s="50">
        <f>SUM(L11)/M11*100</f>
        <v>58.19731343283583</v>
      </c>
    </row>
    <row r="12" spans="1:14" ht="18.75">
      <c r="A12" s="46" t="s">
        <v>7</v>
      </c>
      <c r="B12" s="25">
        <f>SUM('1 день'!F37)</f>
        <v>1300.6899999999998</v>
      </c>
      <c r="C12" s="25">
        <f>SUM('2 день'!F22)</f>
        <v>1536.72</v>
      </c>
      <c r="D12" s="25">
        <f>SUM('3 день'!F25)</f>
        <v>1400.78</v>
      </c>
      <c r="E12" s="25">
        <f>SUM('4 день'!F24)</f>
        <v>1405.96</v>
      </c>
      <c r="F12" s="25">
        <f>SUM('5 день'!F23)</f>
        <v>1424.2399999999998</v>
      </c>
      <c r="G12" s="25">
        <f>SUM('6 день'!F25)</f>
        <v>1401.29</v>
      </c>
      <c r="H12" s="25">
        <f>SUM('7 день'!F26)</f>
        <v>1340.5299999999997</v>
      </c>
      <c r="I12" s="25">
        <f>SUM('8 день'!F24)</f>
        <v>1491.82</v>
      </c>
      <c r="J12" s="25">
        <f>SUM('9 день'!F24)</f>
        <v>1447.02</v>
      </c>
      <c r="K12" s="25">
        <f>SUM('10 день'!F25)</f>
        <v>1353.73</v>
      </c>
      <c r="L12" s="25">
        <f>SUM(B12:K12)/10</f>
        <v>1410.2779999999998</v>
      </c>
      <c r="M12" s="30">
        <v>2350</v>
      </c>
      <c r="N12" s="50">
        <f>SUM(L12)/M12*100</f>
        <v>60.01182978723404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N28" sqref="N28"/>
    </sheetView>
  </sheetViews>
  <sheetFormatPr defaultColWidth="13.00390625" defaultRowHeight="15"/>
  <cols>
    <col min="1" max="1" width="8.8515625" style="24" customWidth="1"/>
    <col min="2" max="2" width="7.57421875" style="23" customWidth="1"/>
    <col min="3" max="3" width="7.7109375" style="23" customWidth="1"/>
    <col min="4" max="5" width="7.140625" style="23" customWidth="1"/>
    <col min="6" max="6" width="8.28125" style="23" customWidth="1"/>
    <col min="7" max="7" width="8.140625" style="23" customWidth="1"/>
    <col min="8" max="8" width="7.8515625" style="23" customWidth="1"/>
    <col min="9" max="10" width="8.28125" style="23" customWidth="1"/>
    <col min="11" max="11" width="7.7109375" style="23" customWidth="1"/>
    <col min="12" max="12" width="7.7109375" style="27" customWidth="1"/>
    <col min="13" max="13" width="9.28125" style="27" customWidth="1"/>
    <col min="14" max="14" width="11.140625" style="24" customWidth="1"/>
    <col min="15" max="16384" width="13.00390625" style="24" customWidth="1"/>
  </cols>
  <sheetData>
    <row r="1" spans="1:14" ht="15.75">
      <c r="A1" s="209" t="s">
        <v>215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1"/>
      <c r="M1" s="211"/>
      <c r="N1" s="211"/>
    </row>
    <row r="2" spans="1:14" ht="61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8.25" customHeight="1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64</v>
      </c>
      <c r="M3" s="28" t="s">
        <v>28</v>
      </c>
      <c r="N3" s="48" t="s">
        <v>193</v>
      </c>
    </row>
    <row r="4" spans="1:14" ht="18.75">
      <c r="A4" s="110" t="s">
        <v>23</v>
      </c>
      <c r="B4" s="26">
        <f>SUM('1 день'!G37)</f>
        <v>502.23</v>
      </c>
      <c r="C4" s="26">
        <f>SUM('2 день'!G22)</f>
        <v>725.97</v>
      </c>
      <c r="D4" s="26">
        <f>SUM('3 день'!G25)</f>
        <v>445.49</v>
      </c>
      <c r="E4" s="26">
        <f>SUM('4 день'!G24)</f>
        <v>510.18000000000006</v>
      </c>
      <c r="F4" s="26">
        <f>SUM('5 день'!G23)</f>
        <v>726.3100000000001</v>
      </c>
      <c r="G4" s="26">
        <f>SUM('6 день'!G25)</f>
        <v>651.05</v>
      </c>
      <c r="H4" s="26">
        <f>SUM('7 день'!G26)</f>
        <v>614.6700000000001</v>
      </c>
      <c r="I4" s="26">
        <f>SUM('8 день'!G24)</f>
        <v>613.6600000000001</v>
      </c>
      <c r="J4" s="26">
        <f>SUM('9 день'!G24)</f>
        <v>736.9000000000001</v>
      </c>
      <c r="K4" s="26">
        <f>SUM('10 день'!G25)</f>
        <v>555.55</v>
      </c>
      <c r="L4" s="51">
        <f aca="true" t="shared" si="0" ref="L4:L16">SUM(B4:K4)/10</f>
        <v>608.2009999999999</v>
      </c>
      <c r="M4" s="29">
        <v>1100</v>
      </c>
      <c r="N4" s="52">
        <f>SUM(L4/M4)*100</f>
        <v>55.29099999999999</v>
      </c>
    </row>
    <row r="5" spans="1:14" ht="15.75">
      <c r="A5" s="111" t="s">
        <v>24</v>
      </c>
      <c r="B5" s="114">
        <f>SUM('1 день'!H37)</f>
        <v>148.52</v>
      </c>
      <c r="C5" s="114">
        <f>SUM('2 день'!H22)</f>
        <v>158.83</v>
      </c>
      <c r="D5" s="114">
        <f>SUM('3 день'!H25)</f>
        <v>118.44</v>
      </c>
      <c r="E5" s="114">
        <f>SUM('4 день'!H24)</f>
        <v>149.82999999999998</v>
      </c>
      <c r="F5" s="114">
        <f>SUM('5 день'!H23)</f>
        <v>154.14000000000001</v>
      </c>
      <c r="G5" s="114">
        <f>SUM('6 день'!H25)</f>
        <v>115.55</v>
      </c>
      <c r="H5" s="114">
        <f>SUM('7 день'!H26)</f>
        <v>164.77</v>
      </c>
      <c r="I5" s="114">
        <f>SUM('8 день'!H24)</f>
        <v>170.43</v>
      </c>
      <c r="J5" s="114">
        <f>SUM('9 день'!H24)</f>
        <v>187.44</v>
      </c>
      <c r="K5" s="114">
        <f>SUM('10 день'!H25)</f>
        <v>126.97</v>
      </c>
      <c r="L5" s="115">
        <f t="shared" si="0"/>
        <v>149.49200000000002</v>
      </c>
      <c r="M5" s="29">
        <v>250</v>
      </c>
      <c r="N5" s="52">
        <f aca="true" t="shared" si="1" ref="N5:N15">SUM(L5/M5)*100</f>
        <v>59.796800000000005</v>
      </c>
    </row>
    <row r="6" spans="1:14" ht="15.75">
      <c r="A6" s="111" t="s">
        <v>25</v>
      </c>
      <c r="B6" s="54">
        <f>SUM('1 день'!I37)</f>
        <v>6.84</v>
      </c>
      <c r="C6" s="54">
        <f>SUM('2 день'!I22)</f>
        <v>7.42</v>
      </c>
      <c r="D6" s="54">
        <f>SUM('3 день'!I25)</f>
        <v>4.34</v>
      </c>
      <c r="E6" s="54">
        <f>SUM('4 день'!I24)</f>
        <v>7.2</v>
      </c>
      <c r="F6" s="54">
        <f>SUM('5 день'!I23)</f>
        <v>7.789999999999999</v>
      </c>
      <c r="G6" s="54">
        <f>SUM('6 день'!I25)</f>
        <v>6.76</v>
      </c>
      <c r="H6" s="54">
        <f>SUM('7 день'!I26)</f>
        <v>7.026</v>
      </c>
      <c r="I6" s="54">
        <f>SUM('8 день'!I24)</f>
        <v>8.03</v>
      </c>
      <c r="J6" s="54">
        <f>SUM('9 день'!I24)</f>
        <v>8.54</v>
      </c>
      <c r="K6" s="54">
        <f>SUM('10 день'!I25)</f>
        <v>8.01</v>
      </c>
      <c r="L6" s="51">
        <f t="shared" si="0"/>
        <v>7.195600000000001</v>
      </c>
      <c r="M6" s="43">
        <v>12</v>
      </c>
      <c r="N6" s="52">
        <f t="shared" si="1"/>
        <v>59.96333333333334</v>
      </c>
    </row>
    <row r="7" spans="1:14" ht="15.75">
      <c r="A7" s="112" t="s">
        <v>118</v>
      </c>
      <c r="B7" s="114">
        <f>SUM('1 день'!J37)</f>
        <v>545.75</v>
      </c>
      <c r="C7" s="114">
        <f>SUM('2 день'!J22)</f>
        <v>693.6799999999998</v>
      </c>
      <c r="D7" s="114">
        <f>SUM('3 день'!J25)</f>
        <v>474.62</v>
      </c>
      <c r="E7" s="114">
        <f>SUM('4 день'!J24)</f>
        <v>657.05</v>
      </c>
      <c r="F7" s="114">
        <f>SUM('5 день'!J23)</f>
        <v>751.23</v>
      </c>
      <c r="G7" s="114">
        <f>SUM('6 день'!J25)</f>
        <v>512.5</v>
      </c>
      <c r="H7" s="114">
        <f>SUM('7 день'!J26)</f>
        <v>679.0999999999999</v>
      </c>
      <c r="I7" s="114">
        <f>SUM('8 день'!J24)</f>
        <v>599.13</v>
      </c>
      <c r="J7" s="114">
        <f>SUM('9 день'!J24)</f>
        <v>533.65</v>
      </c>
      <c r="K7" s="114">
        <f>SUM('10 день'!J25)</f>
        <v>714.4999999999999</v>
      </c>
      <c r="L7" s="115">
        <f t="shared" si="0"/>
        <v>616.1209999999999</v>
      </c>
      <c r="M7" s="116">
        <v>1100</v>
      </c>
      <c r="N7" s="52">
        <f t="shared" si="1"/>
        <v>56.01099999999999</v>
      </c>
    </row>
    <row r="8" spans="1:14" ht="15.75">
      <c r="A8" s="112" t="s">
        <v>119</v>
      </c>
      <c r="B8" s="26">
        <f>SUM('1 день'!K37)</f>
        <v>525.01</v>
      </c>
      <c r="C8" s="26">
        <f>SUM('2 день'!K22)</f>
        <v>555.4300000000001</v>
      </c>
      <c r="D8" s="26">
        <f>SUM('3 день'!K25)</f>
        <v>575.14</v>
      </c>
      <c r="E8" s="26">
        <f>SUM('4 день'!K24)</f>
        <v>492.715</v>
      </c>
      <c r="F8" s="26">
        <f>SUM('5 день'!K23)</f>
        <v>640.25</v>
      </c>
      <c r="G8" s="26">
        <f>SUM('6 день'!K25)</f>
        <v>602.99</v>
      </c>
      <c r="H8" s="26">
        <f>SUM('7 день'!K26)</f>
        <v>723.5899999999999</v>
      </c>
      <c r="I8" s="26">
        <f>SUM('8 день'!K24)</f>
        <v>900.8800000000001</v>
      </c>
      <c r="J8" s="26">
        <f>SUM('9 день'!K24)</f>
        <v>689.05</v>
      </c>
      <c r="K8" s="26">
        <f>SUM('10 день'!K25)</f>
        <v>461.54999999999995</v>
      </c>
      <c r="L8" s="51">
        <f t="shared" si="0"/>
        <v>616.6605000000001</v>
      </c>
      <c r="M8" s="29">
        <v>1100</v>
      </c>
      <c r="N8" s="52">
        <f t="shared" si="1"/>
        <v>56.06004545454546</v>
      </c>
    </row>
    <row r="9" spans="1:14" ht="15.75">
      <c r="A9" s="112" t="s">
        <v>120</v>
      </c>
      <c r="B9" s="26">
        <f>SUM('1 день'!L37)</f>
        <v>0.0501</v>
      </c>
      <c r="C9" s="26">
        <f>SUM('2 день'!L22)</f>
        <v>0.0428</v>
      </c>
      <c r="D9" s="26">
        <f>SUM('3 день'!L25)</f>
        <v>0.036000000000000004</v>
      </c>
      <c r="E9" s="26">
        <f>SUM('4 день'!L24)</f>
        <v>0.0476</v>
      </c>
      <c r="F9" s="26">
        <f>SUM('5 день'!L23)</f>
        <v>0.053000000000000005</v>
      </c>
      <c r="G9" s="26">
        <f>SUM('6 день'!L25)</f>
        <v>0.06999999999999999</v>
      </c>
      <c r="H9" s="26">
        <f>SUM('7 день'!L26)</f>
        <v>0.049</v>
      </c>
      <c r="I9" s="26">
        <f>SUM('8 день'!L24)</f>
        <v>0.107</v>
      </c>
      <c r="J9" s="26">
        <f>SUM('9 день'!L24)</f>
        <v>0.11599999999999999</v>
      </c>
      <c r="K9" s="26">
        <f>SUM('10 день'!L25)</f>
        <v>0.009000000000000001</v>
      </c>
      <c r="L9" s="145">
        <f t="shared" si="0"/>
        <v>0.058050000000000004</v>
      </c>
      <c r="M9" s="29">
        <v>0.1</v>
      </c>
      <c r="N9" s="52">
        <f t="shared" si="1"/>
        <v>58.050000000000004</v>
      </c>
    </row>
    <row r="10" spans="1:14" ht="15.75">
      <c r="A10" s="112" t="s">
        <v>121</v>
      </c>
      <c r="B10" s="26">
        <f>SUM('1 день'!M37)</f>
        <v>0.018529999999999998</v>
      </c>
      <c r="C10" s="26">
        <f>SUM('2 день'!M22)</f>
        <v>0.02526</v>
      </c>
      <c r="D10" s="26">
        <f>SUM('3 день'!M25)</f>
        <v>0.010029999999999999</v>
      </c>
      <c r="E10" s="26">
        <f>SUM('4 день'!M24)</f>
        <v>0.01673</v>
      </c>
      <c r="F10" s="26">
        <f>SUM('5 день'!M23)</f>
        <v>0.018359999999999998</v>
      </c>
      <c r="G10" s="26">
        <f>SUM('6 день'!M25)</f>
        <v>0.0017300000000000002</v>
      </c>
      <c r="H10" s="26">
        <f>SUM('7 день'!M26)</f>
        <v>0.01453</v>
      </c>
      <c r="I10" s="26">
        <f>SUM('8 день'!M24)</f>
        <v>0.042929999999999996</v>
      </c>
      <c r="J10" s="26">
        <f>SUM('9 день'!M24)</f>
        <v>0.00783</v>
      </c>
      <c r="K10" s="26">
        <f>SUM('10 день'!M25)</f>
        <v>0.00333</v>
      </c>
      <c r="L10" s="145">
        <f t="shared" si="0"/>
        <v>0.015926</v>
      </c>
      <c r="M10" s="29">
        <v>0.03</v>
      </c>
      <c r="N10" s="52">
        <f t="shared" si="1"/>
        <v>53.08666666666667</v>
      </c>
    </row>
    <row r="11" spans="1:14" ht="15.75">
      <c r="A11" s="112" t="s">
        <v>127</v>
      </c>
      <c r="B11" s="26">
        <f>SUM('1 день'!N37)</f>
        <v>1.6369999999999998</v>
      </c>
      <c r="C11" s="26">
        <f>SUM('2 день'!N22)</f>
        <v>1.5049999999999997</v>
      </c>
      <c r="D11" s="26">
        <f>SUM('3 день'!N25)</f>
        <v>2.5079999999999996</v>
      </c>
      <c r="E11" s="26">
        <f>SUM('4 день'!N24)</f>
        <v>1.8996</v>
      </c>
      <c r="F11" s="26">
        <f>SUM('5 день'!N23)</f>
        <v>1.39</v>
      </c>
      <c r="G11" s="26">
        <f>SUM('6 день'!N25)</f>
        <v>2.1679999999999997</v>
      </c>
      <c r="H11" s="26">
        <f>SUM('7 день'!N26)</f>
        <v>0.8584</v>
      </c>
      <c r="I11" s="26">
        <f>SUM('8 день'!N24)</f>
        <v>2.428</v>
      </c>
      <c r="J11" s="26">
        <f>SUM('9 день'!N24)</f>
        <v>2.638</v>
      </c>
      <c r="K11" s="26">
        <f>SUM('10 день'!N25)</f>
        <v>0.3676</v>
      </c>
      <c r="L11" s="51">
        <f t="shared" si="0"/>
        <v>1.7399599999999995</v>
      </c>
      <c r="M11" s="29">
        <v>3</v>
      </c>
      <c r="N11" s="52">
        <f t="shared" si="1"/>
        <v>57.99866666666665</v>
      </c>
    </row>
    <row r="12" spans="1:14" ht="15.75">
      <c r="A12" s="112" t="s">
        <v>123</v>
      </c>
      <c r="B12" s="26">
        <f>SUM('1 день'!O37)</f>
        <v>0.6155</v>
      </c>
      <c r="C12" s="26">
        <f>SUM('2 день'!O22)</f>
        <v>0.7568</v>
      </c>
      <c r="D12" s="26">
        <f>SUM('3 день'!O25)</f>
        <v>0.6910000000000001</v>
      </c>
      <c r="E12" s="26">
        <f>SUM('4 день'!O24)</f>
        <v>0.27</v>
      </c>
      <c r="F12" s="26">
        <f>SUM('5 день'!O23)</f>
        <v>0.52</v>
      </c>
      <c r="G12" s="26">
        <f>SUM('6 день'!O25)</f>
        <v>0.658</v>
      </c>
      <c r="H12" s="26">
        <f>SUM('7 день'!O26)</f>
        <v>0.637</v>
      </c>
      <c r="I12" s="26">
        <f>SUM('8 день'!O24)</f>
        <v>0.7111</v>
      </c>
      <c r="J12" s="26">
        <f>SUM('9 день'!O24)</f>
        <v>0.805</v>
      </c>
      <c r="K12" s="26">
        <f>SUM('10 день'!O25)</f>
        <v>0.6990000000000001</v>
      </c>
      <c r="L12" s="51">
        <f t="shared" si="0"/>
        <v>0.6363399999999999</v>
      </c>
      <c r="M12" s="29">
        <v>1.2</v>
      </c>
      <c r="N12" s="52">
        <f t="shared" si="1"/>
        <v>53.028333333333336</v>
      </c>
    </row>
    <row r="13" spans="1:14" ht="15.75">
      <c r="A13" s="112" t="s">
        <v>124</v>
      </c>
      <c r="B13" s="26">
        <f>SUM('1 день'!P37)</f>
        <v>0.41500000000000004</v>
      </c>
      <c r="C13" s="26">
        <f>SUM('2 день'!P22)</f>
        <v>1.3737</v>
      </c>
      <c r="D13" s="26">
        <f>SUM('3 день'!P25)</f>
        <v>0.6497</v>
      </c>
      <c r="E13" s="26">
        <f>SUM('4 день'!P24)</f>
        <v>0.5375000000000001</v>
      </c>
      <c r="F13" s="26">
        <f>SUM('5 день'!P23)</f>
        <v>1.3184999999999998</v>
      </c>
      <c r="G13" s="26">
        <f>SUM('6 день'!P25)</f>
        <v>0.4187</v>
      </c>
      <c r="H13" s="26">
        <f>SUM('7 день'!P26)</f>
        <v>0.7555000000000001</v>
      </c>
      <c r="I13" s="26">
        <f>SUM('8 день'!P24)</f>
        <v>0.8129000000000001</v>
      </c>
      <c r="J13" s="26">
        <f>SUM('9 день'!P24)</f>
        <v>0.7777000000000001</v>
      </c>
      <c r="K13" s="26">
        <f>SUM('10 день'!P25)</f>
        <v>0.9075</v>
      </c>
      <c r="L13" s="51">
        <f t="shared" si="0"/>
        <v>0.79667</v>
      </c>
      <c r="M13" s="29">
        <v>1.4</v>
      </c>
      <c r="N13" s="52">
        <f t="shared" si="1"/>
        <v>56.90500000000001</v>
      </c>
    </row>
    <row r="14" spans="1:14" ht="15.75">
      <c r="A14" s="112" t="s">
        <v>125</v>
      </c>
      <c r="B14" s="26">
        <f>SUM('1 день'!Q37)</f>
        <v>299.97</v>
      </c>
      <c r="C14" s="26">
        <f>SUM('2 день'!Q22)</f>
        <v>440.36999999999995</v>
      </c>
      <c r="D14" s="26">
        <f>SUM('3 день'!Q25)</f>
        <v>332.71</v>
      </c>
      <c r="E14" s="26">
        <f>SUM('4 день'!Q24)</f>
        <v>484.74</v>
      </c>
      <c r="F14" s="26">
        <f>SUM('5 день'!Q23)</f>
        <v>595.16</v>
      </c>
      <c r="G14" s="26">
        <f>SUM('6 день'!Q25)</f>
        <v>269.18</v>
      </c>
      <c r="H14" s="26">
        <f>SUM('7 день'!Q26)</f>
        <v>408.63</v>
      </c>
      <c r="I14" s="26">
        <f>SUM('8 день'!Q24)</f>
        <v>474.38</v>
      </c>
      <c r="J14" s="26">
        <f>SUM('9 день'!Q24)</f>
        <v>414.54999999999995</v>
      </c>
      <c r="K14" s="26">
        <f>SUM('10 день'!Q25)</f>
        <v>464.82000000000005</v>
      </c>
      <c r="L14" s="51">
        <f t="shared" si="0"/>
        <v>418.4509999999999</v>
      </c>
      <c r="M14" s="29">
        <v>700</v>
      </c>
      <c r="N14" s="52">
        <f t="shared" si="1"/>
        <v>59.77871428571427</v>
      </c>
    </row>
    <row r="15" spans="1:14" ht="15.75">
      <c r="A15" s="112" t="s">
        <v>126</v>
      </c>
      <c r="B15" s="26">
        <f>SUM('1 день'!R37)</f>
        <v>4.444</v>
      </c>
      <c r="C15" s="26">
        <f>SUM('2 день'!R22)</f>
        <v>4.55</v>
      </c>
      <c r="D15" s="26">
        <f>SUM('3 день'!R25)</f>
        <v>2.742</v>
      </c>
      <c r="E15" s="26">
        <f>SUM('4 день'!R24)</f>
        <v>7.714</v>
      </c>
      <c r="F15" s="26">
        <f>SUM('5 день'!R23)</f>
        <v>8.405</v>
      </c>
      <c r="G15" s="26">
        <f>SUM('6 день'!R25)</f>
        <v>3.4050000000000002</v>
      </c>
      <c r="H15" s="26">
        <f>SUM('7 день'!R26)</f>
        <v>3.464</v>
      </c>
      <c r="I15" s="26">
        <f>SUM('8 день'!R24)</f>
        <v>2.88</v>
      </c>
      <c r="J15" s="26">
        <f>SUM('9 день'!R24)</f>
        <v>4.91</v>
      </c>
      <c r="K15" s="26">
        <f>SUM('10 день'!R25)</f>
        <v>7.6000000000000005</v>
      </c>
      <c r="L15" s="51">
        <f t="shared" si="0"/>
        <v>5.011400000000001</v>
      </c>
      <c r="M15" s="29">
        <v>10</v>
      </c>
      <c r="N15" s="52">
        <f t="shared" si="1"/>
        <v>50.11400000000001</v>
      </c>
    </row>
    <row r="16" spans="1:14" ht="15.75">
      <c r="A16" s="112" t="s">
        <v>26</v>
      </c>
      <c r="B16" s="26">
        <f>SUM('1 день'!S37)</f>
        <v>39.831</v>
      </c>
      <c r="C16" s="26">
        <f>SUM('2 день'!S22)</f>
        <v>23.195999999999998</v>
      </c>
      <c r="D16" s="26">
        <f>SUM('3 день'!S25)</f>
        <v>38.33599999999999</v>
      </c>
      <c r="E16" s="26">
        <f>SUM('4 день'!S24)</f>
        <v>44.653000000000006</v>
      </c>
      <c r="F16" s="26">
        <f>SUM('5 день'!S23)</f>
        <v>21.766000000000002</v>
      </c>
      <c r="G16" s="26">
        <f>SUM('6 день'!S25)</f>
        <v>39.663000000000004</v>
      </c>
      <c r="H16" s="127">
        <f>SUM('7 день'!S26)</f>
        <v>30.826</v>
      </c>
      <c r="I16" s="26">
        <f>SUM('8 день'!S24)</f>
        <v>44.336</v>
      </c>
      <c r="J16" s="26">
        <f>SUM('9 день'!S24)</f>
        <v>29.973</v>
      </c>
      <c r="K16" s="127">
        <f>SUM('10 день'!S25)</f>
        <v>46.796</v>
      </c>
      <c r="L16" s="51">
        <f t="shared" si="0"/>
        <v>35.9376</v>
      </c>
      <c r="M16" s="29">
        <v>60</v>
      </c>
      <c r="N16" s="52">
        <f>SUM(L16/M16)*100</f>
        <v>59.89600000000001</v>
      </c>
    </row>
  </sheetData>
  <sheetProtection/>
  <mergeCells count="1">
    <mergeCell ref="A1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Y15" sqref="Y15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209" t="s">
        <v>216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3"/>
      <c r="M1" s="213"/>
      <c r="N1" s="213"/>
    </row>
    <row r="2" spans="1:14" ht="7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64</v>
      </c>
      <c r="M3" s="48" t="s">
        <v>28</v>
      </c>
      <c r="N3" s="48" t="s">
        <v>193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8" t="s">
        <v>29</v>
      </c>
      <c r="N4" s="46"/>
    </row>
    <row r="5" spans="1:14" ht="18.75">
      <c r="A5" s="46" t="s">
        <v>21</v>
      </c>
      <c r="B5" s="25">
        <f>SUM('1 день'!C27)*100/77</f>
        <v>16.246753246753244</v>
      </c>
      <c r="C5" s="25">
        <f>SUM('2 день'!C13)*100/77</f>
        <v>32.45454545454545</v>
      </c>
      <c r="D5" s="25">
        <f>SUM('3 день'!C15)*100/77</f>
        <v>18.68831168831169</v>
      </c>
      <c r="E5" s="25">
        <f>SUM('4 день'!C14)*100/77</f>
        <v>22.896103896103895</v>
      </c>
      <c r="F5" s="25">
        <f>SUM('5 день'!C13)*100/77</f>
        <v>34.55844155844156</v>
      </c>
      <c r="G5" s="25">
        <f>SUM('6 день'!C15)*100/77</f>
        <v>19.974025974025974</v>
      </c>
      <c r="H5" s="25">
        <f>SUM('7 день'!C16)*100/77</f>
        <v>20.14285714285714</v>
      </c>
      <c r="I5" s="25">
        <f>SUM('8 день'!C14)*100/77</f>
        <v>26.87012987012987</v>
      </c>
      <c r="J5" s="25">
        <f>SUM('9 день'!C14)*100/77</f>
        <v>20.92207792207792</v>
      </c>
      <c r="K5" s="25">
        <f>SUM('10 день'!C15)*100/77</f>
        <v>28.064935064935064</v>
      </c>
      <c r="L5" s="49">
        <f>SUM(B5:K5)/10</f>
        <v>24.081818181818182</v>
      </c>
      <c r="M5" s="30"/>
      <c r="N5" s="50"/>
    </row>
    <row r="6" spans="1:14" ht="18.75">
      <c r="A6" s="46" t="s">
        <v>5</v>
      </c>
      <c r="B6" s="25">
        <f>SUM('1 день'!D27)*100/79</f>
        <v>26.417721518987342</v>
      </c>
      <c r="C6" s="25">
        <f>SUM('2 день'!D13)*100/79</f>
        <v>27.670886075949365</v>
      </c>
      <c r="D6" s="25">
        <f>SUM('3 день'!D15)*100/79</f>
        <v>32.936708860759495</v>
      </c>
      <c r="E6" s="25">
        <f>SUM('4 день'!D14)*100/79</f>
        <v>20.379746835443036</v>
      </c>
      <c r="F6" s="25">
        <f>SUM('5 день'!D13)*100/79</f>
        <v>28.810126582278482</v>
      </c>
      <c r="G6" s="25">
        <f>SUM('6 день'!D15)*100/79</f>
        <v>35.89873417721519</v>
      </c>
      <c r="H6" s="25">
        <f>SUM('7 день'!D16)*100/79</f>
        <v>28.620253164556964</v>
      </c>
      <c r="I6" s="25">
        <f>SUM('8 день'!D14)*100/79</f>
        <v>21.215189873417724</v>
      </c>
      <c r="J6" s="25">
        <f>SUM('9 день'!D14)*100/79</f>
        <v>31.21518987341772</v>
      </c>
      <c r="K6" s="25">
        <f>SUM('10 день'!D15)*100/79</f>
        <v>31.658227848101266</v>
      </c>
      <c r="L6" s="49">
        <f aca="true" t="shared" si="0" ref="L6:L18">SUM(B6:K6)/10</f>
        <v>28.482278481012663</v>
      </c>
      <c r="M6" s="30"/>
      <c r="N6" s="50"/>
    </row>
    <row r="7" spans="1:14" ht="18.75">
      <c r="A7" s="46" t="s">
        <v>6</v>
      </c>
      <c r="B7" s="25">
        <f>SUM('1 день'!E27)*100/335</f>
        <v>14.155223880597015</v>
      </c>
      <c r="C7" s="25">
        <f>SUM('2 день'!E13)*100/335</f>
        <v>24.66268656716418</v>
      </c>
      <c r="D7" s="25">
        <f>SUM('3 день'!E15)*100/335</f>
        <v>24.23283582089552</v>
      </c>
      <c r="E7" s="25">
        <f>SUM('4 день'!E14)*100/335</f>
        <v>25.217910447761195</v>
      </c>
      <c r="F7" s="25">
        <f>SUM('5 день'!E13)*100/335</f>
        <v>15.940298507462689</v>
      </c>
      <c r="G7" s="25">
        <f>SUM('6 день'!E15)*100/350</f>
        <v>35.362857142857145</v>
      </c>
      <c r="H7" s="25">
        <f>SUM('7 день'!E16)*100/335</f>
        <v>14.543283582089552</v>
      </c>
      <c r="I7" s="25">
        <f>SUM('8 день'!E14)*100/335</f>
        <v>26.18507462686567</v>
      </c>
      <c r="J7" s="25">
        <f>SUM('9 день'!E14)*100/335</f>
        <v>32.14029850746268</v>
      </c>
      <c r="K7" s="25">
        <f>SUM('10 день'!E15)*100/335</f>
        <v>11.513432835820895</v>
      </c>
      <c r="L7" s="49">
        <f t="shared" si="0"/>
        <v>22.395390191897654</v>
      </c>
      <c r="M7" s="30"/>
      <c r="N7" s="50"/>
    </row>
    <row r="8" spans="1:14" ht="18.75">
      <c r="A8" s="46" t="s">
        <v>7</v>
      </c>
      <c r="B8" s="25">
        <f>SUM('1 день'!F27)*100/2350</f>
        <v>22.21659574468085</v>
      </c>
      <c r="C8" s="25">
        <f>SUM('2 день'!F13)*100/2350</f>
        <v>26.016595744680853</v>
      </c>
      <c r="D8" s="25">
        <f>SUM('3 день'!F15)*100/2350</f>
        <v>25.60978723404255</v>
      </c>
      <c r="E8" s="25">
        <f>SUM('4 день'!F14)*100/2350</f>
        <v>24.912340425531912</v>
      </c>
      <c r="F8" s="25">
        <f>SUM('5 день'!F13)*100/2350</f>
        <v>23.25063829787234</v>
      </c>
      <c r="G8" s="25">
        <f>SUM('6 день'!F15)*100/2350</f>
        <v>26.283404255319148</v>
      </c>
      <c r="H8" s="25">
        <f>SUM('7 день'!F16)*100/2350</f>
        <v>23.816595744680846</v>
      </c>
      <c r="I8" s="25">
        <f>SUM('8 день'!F14)*100/2350</f>
        <v>27.32297872340425</v>
      </c>
      <c r="J8" s="25">
        <f>SUM('9 день'!F14)*100/2350</f>
        <v>28.401702127659576</v>
      </c>
      <c r="K8" s="25">
        <f>SUM('10 день'!F15)*100/2350</f>
        <v>22.254893617021278</v>
      </c>
      <c r="L8" s="49">
        <f t="shared" si="0"/>
        <v>25.008553191489362</v>
      </c>
      <c r="M8" s="30">
        <v>25</v>
      </c>
      <c r="N8" s="50">
        <f>SUM(L8)/M8*100</f>
        <v>100.03421276595745</v>
      </c>
    </row>
    <row r="9" spans="1:14" ht="22.5">
      <c r="A9" s="45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49"/>
      <c r="M9" s="48" t="s">
        <v>30</v>
      </c>
      <c r="N9" s="31"/>
    </row>
    <row r="10" spans="1:14" ht="18.75">
      <c r="A10" s="46" t="s">
        <v>4</v>
      </c>
      <c r="B10" s="25">
        <f>SUM('1 день'!C36)*100/77</f>
        <v>31.974025974025974</v>
      </c>
      <c r="C10" s="25">
        <f>SUM('2 день'!C21)*100/77</f>
        <v>31.506493506493506</v>
      </c>
      <c r="D10" s="25">
        <f>SUM('3 день'!C24)*100/77</f>
        <v>27.948051948051948</v>
      </c>
      <c r="E10" s="25">
        <f>SUM('4 день'!C23)*100/77</f>
        <v>34.246753246753244</v>
      </c>
      <c r="F10" s="25">
        <f>SUM('5 день'!C22)*100/77</f>
        <v>38.51948051948052</v>
      </c>
      <c r="G10" s="25">
        <f>SUM('6 день'!C24)*100/77</f>
        <v>27.727272727272727</v>
      </c>
      <c r="H10" s="25">
        <f>SUM('7 день'!C25)*100/77</f>
        <v>38.98701298701299</v>
      </c>
      <c r="I10" s="25">
        <f>SUM('8 день'!C23)*100/77</f>
        <v>37.45454545454545</v>
      </c>
      <c r="J10" s="25">
        <f>SUM('9 день'!C23)*100/77</f>
        <v>42.51948051948052</v>
      </c>
      <c r="K10" s="25">
        <f>SUM('10 день'!C24)*100/77</f>
        <v>25.8961038961039</v>
      </c>
      <c r="L10" s="49">
        <f t="shared" si="0"/>
        <v>33.67792207792208</v>
      </c>
      <c r="M10" s="30"/>
      <c r="N10" s="50"/>
    </row>
    <row r="11" spans="1:14" ht="18.75">
      <c r="A11" s="46" t="s">
        <v>5</v>
      </c>
      <c r="B11" s="25">
        <f>SUM('1 день'!D36)*100/79</f>
        <v>30.075949367088608</v>
      </c>
      <c r="C11" s="25">
        <f>SUM('2 день'!D21)*100/79</f>
        <v>34.31645569620253</v>
      </c>
      <c r="D11" s="25">
        <f>SUM('3 день'!D24)*100/79</f>
        <v>28.29113924050633</v>
      </c>
      <c r="E11" s="25">
        <f>SUM('4 день'!D23)*100/79</f>
        <v>33.65822784810127</v>
      </c>
      <c r="F11" s="25">
        <f>SUM('5 день'!D22)*100/79</f>
        <v>41.36708860759494</v>
      </c>
      <c r="G11" s="25">
        <f>SUM('6 день'!D24)*100/79</f>
        <v>17.594936708860757</v>
      </c>
      <c r="H11" s="25">
        <f>SUM('7 день'!D25)*100/79</f>
        <v>25.481012658227847</v>
      </c>
      <c r="I11" s="25">
        <f>SUM('8 день'!D23)*100/79</f>
        <v>31.860759493670887</v>
      </c>
      <c r="J11" s="25">
        <f>SUM('9 день'!D23)*100/79</f>
        <v>36.050632911392405</v>
      </c>
      <c r="K11" s="25">
        <f>SUM('10 день'!D24)*100/79</f>
        <v>33.59493670886075</v>
      </c>
      <c r="L11" s="49">
        <f t="shared" si="0"/>
        <v>31.229113924050637</v>
      </c>
      <c r="M11" s="30"/>
      <c r="N11" s="50"/>
    </row>
    <row r="12" spans="1:14" ht="18.75">
      <c r="A12" s="46" t="s">
        <v>6</v>
      </c>
      <c r="B12" s="25">
        <f>SUM('1 день'!E36)*100/335</f>
        <v>26.64179104477612</v>
      </c>
      <c r="C12" s="25">
        <f>SUM('2 день'!E21)*100/335</f>
        <v>36.17014925373134</v>
      </c>
      <c r="D12" s="25">
        <f>SUM('3 день'!E24)*100/335</f>
        <v>33.364179104477614</v>
      </c>
      <c r="E12" s="25">
        <f>SUM('4 день'!E23)*100/335</f>
        <v>31.37611940298508</v>
      </c>
      <c r="F12" s="25">
        <f>SUM('5 день'!E22)*100/335</f>
        <v>29.60298507462686</v>
      </c>
      <c r="G12" s="25">
        <f>SUM('6 день'!E24)*100/350</f>
        <v>29.49428571428571</v>
      </c>
      <c r="H12" s="25">
        <f>SUM('7 день'!E25)*100/335</f>
        <v>60.23880597014925</v>
      </c>
      <c r="I12" s="25">
        <f>SUM('8 день'!E23)*100/335</f>
        <v>36.95820895522388</v>
      </c>
      <c r="J12" s="25">
        <f>SUM('9 день'!E23)*100/335</f>
        <v>38.322388059701495</v>
      </c>
      <c r="K12" s="25">
        <f>SUM('10 день'!E24)*100/335</f>
        <v>32.94626865671642</v>
      </c>
      <c r="L12" s="49">
        <f t="shared" si="0"/>
        <v>35.51151812366738</v>
      </c>
      <c r="M12" s="30"/>
      <c r="N12" s="50"/>
    </row>
    <row r="13" spans="1:14" ht="18.75">
      <c r="A13" s="46" t="s">
        <v>7</v>
      </c>
      <c r="B13" s="25">
        <f>SUM('1 день'!F36)*100/2350</f>
        <v>33.131914893617015</v>
      </c>
      <c r="C13" s="25">
        <f>SUM('2 день'!F21)*100/2350</f>
        <v>39.375744680851064</v>
      </c>
      <c r="D13" s="25">
        <f>SUM('3 день'!F24)*100/2350</f>
        <v>33.99787234042553</v>
      </c>
      <c r="E13" s="25">
        <f>SUM('4 день'!F23)*100/2350</f>
        <v>34.91574468085106</v>
      </c>
      <c r="F13" s="25">
        <f>SUM('5 день'!F22)*100/2350</f>
        <v>37.35531914893616</v>
      </c>
      <c r="G13" s="25">
        <f>SUM('6 день'!F24)*100/2350</f>
        <v>33.34595744680851</v>
      </c>
      <c r="H13" s="25">
        <f>SUM('7 день'!F25)*100/2350</f>
        <v>33.227234042553185</v>
      </c>
      <c r="I13" s="25">
        <f>SUM('8 день'!F23)*100/2350</f>
        <v>36.15872340425532</v>
      </c>
      <c r="J13" s="25">
        <f>SUM('9 день'!F23)*100/2350</f>
        <v>33.1736170212766</v>
      </c>
      <c r="K13" s="25">
        <f>SUM('10 день'!F24)*100/2350</f>
        <v>35.350638297872344</v>
      </c>
      <c r="L13" s="49">
        <f t="shared" si="0"/>
        <v>35.00327659574468</v>
      </c>
      <c r="M13" s="30">
        <v>35</v>
      </c>
      <c r="N13" s="50">
        <f>SUM(L13)/M13*100</f>
        <v>100.00936170212766</v>
      </c>
    </row>
    <row r="14" spans="1:14" ht="22.5">
      <c r="A14" s="45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9"/>
      <c r="M14" s="48" t="s">
        <v>63</v>
      </c>
      <c r="N14" s="31"/>
    </row>
    <row r="15" spans="1:14" ht="18.75">
      <c r="A15" s="46" t="s">
        <v>4</v>
      </c>
      <c r="B15" s="53">
        <f>SUM(B5+B10)</f>
        <v>48.22077922077922</v>
      </c>
      <c r="C15" s="53">
        <f aca="true" t="shared" si="1" ref="C15:K15">SUM(C5+C10)</f>
        <v>63.96103896103896</v>
      </c>
      <c r="D15" s="53">
        <f t="shared" si="1"/>
        <v>46.63636363636364</v>
      </c>
      <c r="E15" s="53">
        <f t="shared" si="1"/>
        <v>57.14285714285714</v>
      </c>
      <c r="F15" s="53">
        <f t="shared" si="1"/>
        <v>73.07792207792207</v>
      </c>
      <c r="G15" s="53">
        <f t="shared" si="1"/>
        <v>47.7012987012987</v>
      </c>
      <c r="H15" s="53">
        <f t="shared" si="1"/>
        <v>59.12987012987013</v>
      </c>
      <c r="I15" s="53">
        <f t="shared" si="1"/>
        <v>64.32467532467533</v>
      </c>
      <c r="J15" s="53">
        <f t="shared" si="1"/>
        <v>63.44155844155844</v>
      </c>
      <c r="K15" s="53">
        <f t="shared" si="1"/>
        <v>53.961038961038966</v>
      </c>
      <c r="L15" s="49">
        <f t="shared" si="0"/>
        <v>57.75974025974026</v>
      </c>
      <c r="M15" s="30">
        <v>100</v>
      </c>
      <c r="N15" s="50">
        <f>SUM(L15)/M15*100</f>
        <v>57.75974025974027</v>
      </c>
    </row>
    <row r="16" spans="1:14" ht="18.75">
      <c r="A16" s="46" t="s">
        <v>5</v>
      </c>
      <c r="B16" s="53">
        <f>SUM(B6+B11)</f>
        <v>56.49367088607595</v>
      </c>
      <c r="C16" s="53">
        <f aca="true" t="shared" si="2" ref="C16:K16">SUM(C6+C11)</f>
        <v>61.98734177215189</v>
      </c>
      <c r="D16" s="53">
        <f t="shared" si="2"/>
        <v>61.22784810126582</v>
      </c>
      <c r="E16" s="53">
        <f t="shared" si="2"/>
        <v>54.037974683544306</v>
      </c>
      <c r="F16" s="53">
        <f t="shared" si="2"/>
        <v>70.17721518987342</v>
      </c>
      <c r="G16" s="53">
        <f t="shared" si="2"/>
        <v>53.49367088607595</v>
      </c>
      <c r="H16" s="53">
        <f t="shared" si="2"/>
        <v>54.10126582278481</v>
      </c>
      <c r="I16" s="53">
        <f t="shared" si="2"/>
        <v>53.07594936708861</v>
      </c>
      <c r="J16" s="53">
        <f t="shared" si="2"/>
        <v>67.26582278481013</v>
      </c>
      <c r="K16" s="53">
        <f t="shared" si="2"/>
        <v>65.25316455696202</v>
      </c>
      <c r="L16" s="49">
        <f t="shared" si="0"/>
        <v>59.71139240506329</v>
      </c>
      <c r="M16" s="30">
        <v>100</v>
      </c>
      <c r="N16" s="50">
        <f>SUM(L16)/M16*100</f>
        <v>59.71139240506329</v>
      </c>
    </row>
    <row r="17" spans="1:14" ht="18.75">
      <c r="A17" s="46" t="s">
        <v>6</v>
      </c>
      <c r="B17" s="53">
        <f>SUM(B7+B12)</f>
        <v>40.797014925373134</v>
      </c>
      <c r="C17" s="53">
        <f aca="true" t="shared" si="3" ref="C17:K17">SUM(C7+C12)</f>
        <v>60.83283582089552</v>
      </c>
      <c r="D17" s="53">
        <f t="shared" si="3"/>
        <v>57.59701492537313</v>
      </c>
      <c r="E17" s="53">
        <f t="shared" si="3"/>
        <v>56.594029850746274</v>
      </c>
      <c r="F17" s="53">
        <f t="shared" si="3"/>
        <v>45.54328358208955</v>
      </c>
      <c r="G17" s="53">
        <f t="shared" si="3"/>
        <v>64.85714285714286</v>
      </c>
      <c r="H17" s="53">
        <f t="shared" si="3"/>
        <v>74.7820895522388</v>
      </c>
      <c r="I17" s="53">
        <f t="shared" si="3"/>
        <v>63.14328358208955</v>
      </c>
      <c r="J17" s="53">
        <f t="shared" si="3"/>
        <v>70.46268656716418</v>
      </c>
      <c r="K17" s="53">
        <f t="shared" si="3"/>
        <v>44.45970149253731</v>
      </c>
      <c r="L17" s="49">
        <f t="shared" si="0"/>
        <v>57.90690831556503</v>
      </c>
      <c r="M17" s="30">
        <v>100</v>
      </c>
      <c r="N17" s="50">
        <f>SUM(L17)/M17*100</f>
        <v>57.90690831556503</v>
      </c>
    </row>
    <row r="18" spans="1:14" ht="18.75">
      <c r="A18" s="46" t="s">
        <v>7</v>
      </c>
      <c r="B18" s="53">
        <f>SUM(B8+B13)</f>
        <v>55.34851063829787</v>
      </c>
      <c r="C18" s="53">
        <f aca="true" t="shared" si="4" ref="C18:K18">SUM(C8+C13)</f>
        <v>65.39234042553191</v>
      </c>
      <c r="D18" s="53">
        <f t="shared" si="4"/>
        <v>59.60765957446808</v>
      </c>
      <c r="E18" s="53">
        <f t="shared" si="4"/>
        <v>59.82808510638297</v>
      </c>
      <c r="F18" s="53">
        <f t="shared" si="4"/>
        <v>60.6059574468085</v>
      </c>
      <c r="G18" s="53">
        <f t="shared" si="4"/>
        <v>59.62936170212766</v>
      </c>
      <c r="H18" s="53">
        <f t="shared" si="4"/>
        <v>57.04382978723403</v>
      </c>
      <c r="I18" s="53">
        <f t="shared" si="4"/>
        <v>63.481702127659574</v>
      </c>
      <c r="J18" s="53">
        <f t="shared" si="4"/>
        <v>61.575319148936174</v>
      </c>
      <c r="K18" s="53">
        <f t="shared" si="4"/>
        <v>57.60553191489362</v>
      </c>
      <c r="L18" s="49">
        <f t="shared" si="0"/>
        <v>60.011829787234035</v>
      </c>
      <c r="M18" s="30">
        <v>100</v>
      </c>
      <c r="N18" s="50">
        <f>SUM(L18)/M18*100</f>
        <v>60.01182978723404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cols>
    <col min="2" max="3" width="7.421875" style="0" customWidth="1"/>
    <col min="4" max="4" width="6.57421875" style="0" customWidth="1"/>
    <col min="5" max="5" width="7.421875" style="0" customWidth="1"/>
    <col min="6" max="6" width="7.28125" style="0" customWidth="1"/>
    <col min="7" max="7" width="7.8515625" style="0" customWidth="1"/>
    <col min="8" max="8" width="8.00390625" style="0" customWidth="1"/>
    <col min="9" max="9" width="9.00390625" style="0" customWidth="1"/>
    <col min="10" max="10" width="7.421875" style="0" customWidth="1"/>
    <col min="11" max="11" width="7.57421875" style="0" customWidth="1"/>
  </cols>
  <sheetData>
    <row r="1" spans="1:12" ht="15.75" customHeight="1">
      <c r="A1" s="214" t="s">
        <v>217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ht="50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60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64</v>
      </c>
    </row>
    <row r="4" spans="1:12" ht="18.75">
      <c r="A4" s="110" t="s">
        <v>23</v>
      </c>
      <c r="B4" s="26">
        <f>SUM('1 день'!G37)*100/1100</f>
        <v>45.657272727272726</v>
      </c>
      <c r="C4" s="26">
        <f>SUM('2 день'!G22)*100/1100</f>
        <v>65.99727272727273</v>
      </c>
      <c r="D4" s="26">
        <f>SUM('3 день'!G25)*100/1100</f>
        <v>40.49909090909091</v>
      </c>
      <c r="E4" s="26">
        <f>SUM('4 день'!G24)*100/1100</f>
        <v>46.38000000000001</v>
      </c>
      <c r="F4" s="26">
        <f>SUM('5 день'!G23)*100/1100</f>
        <v>66.02818181818182</v>
      </c>
      <c r="G4" s="26">
        <f>SUM('6 день'!G25)*100/1100</f>
        <v>59.18636363636363</v>
      </c>
      <c r="H4" s="26">
        <f>SUM('7 день'!G26)*100/1100</f>
        <v>55.87909090909091</v>
      </c>
      <c r="I4" s="26">
        <f>SUM('8 день'!G24)*100/1100</f>
        <v>55.787272727272736</v>
      </c>
      <c r="J4" s="26">
        <f>SUM('9 день'!G24)*100/1100</f>
        <v>66.9909090909091</v>
      </c>
      <c r="K4" s="26">
        <f>SUM('10 день'!G25)*100/1100</f>
        <v>50.50454545454545</v>
      </c>
      <c r="L4" s="51">
        <f aca="true" t="shared" si="0" ref="L4:L16">SUM(B4:K4)/10</f>
        <v>55.29100000000001</v>
      </c>
    </row>
    <row r="5" spans="1:12" ht="15">
      <c r="A5" s="111" t="s">
        <v>24</v>
      </c>
      <c r="B5" s="114">
        <f>SUM('1 день'!H37)*100/250</f>
        <v>59.40800000000001</v>
      </c>
      <c r="C5" s="114">
        <f>SUM('2 день'!H22)*100/250</f>
        <v>63.53200000000001</v>
      </c>
      <c r="D5" s="114">
        <f>SUM('3 день'!H25)*100/250</f>
        <v>47.376</v>
      </c>
      <c r="E5" s="114">
        <f>SUM('4 день'!H24)*100/250</f>
        <v>59.931999999999995</v>
      </c>
      <c r="F5" s="114">
        <f>SUM('5 день'!H23)*100/250</f>
        <v>61.656000000000006</v>
      </c>
      <c r="G5" s="114">
        <f>SUM('6 день'!H25)*100/250</f>
        <v>46.22</v>
      </c>
      <c r="H5" s="114">
        <f>SUM('7 день'!H26)*100/250</f>
        <v>65.908</v>
      </c>
      <c r="I5" s="114">
        <f>SUM('8 день'!H24)*100/250</f>
        <v>68.172</v>
      </c>
      <c r="J5" s="114">
        <f>SUM('9 день'!H24)*100/250</f>
        <v>74.976</v>
      </c>
      <c r="K5" s="114">
        <f>SUM('10 день'!H25)*100/250</f>
        <v>50.788</v>
      </c>
      <c r="L5" s="51">
        <f t="shared" si="0"/>
        <v>59.796800000000005</v>
      </c>
    </row>
    <row r="6" spans="1:12" ht="15">
      <c r="A6" s="111" t="s">
        <v>25</v>
      </c>
      <c r="B6" s="54">
        <f>SUM('1 день'!I37)*100/12</f>
        <v>57</v>
      </c>
      <c r="C6" s="54">
        <f>SUM('2 день'!I22)*100/12</f>
        <v>61.833333333333336</v>
      </c>
      <c r="D6" s="54">
        <f>SUM('3 день'!I25)*100/12</f>
        <v>36.166666666666664</v>
      </c>
      <c r="E6" s="54">
        <f>SUM('4 день'!I24)*100/12</f>
        <v>60</v>
      </c>
      <c r="F6" s="54">
        <f>SUM('5 день'!I23)*100/12</f>
        <v>64.91666666666666</v>
      </c>
      <c r="G6" s="54">
        <f>SUM('6 день'!I25)*100/12</f>
        <v>56.333333333333336</v>
      </c>
      <c r="H6" s="54">
        <f>SUM('7 день'!I26)*100/12</f>
        <v>58.550000000000004</v>
      </c>
      <c r="I6" s="54">
        <f>SUM('8 день'!I24)*100/12</f>
        <v>66.91666666666666</v>
      </c>
      <c r="J6" s="54">
        <f>SUM('9 день'!I24)*100/12</f>
        <v>71.16666666666666</v>
      </c>
      <c r="K6" s="54">
        <f>SUM('10 день'!I25)*100/12</f>
        <v>66.75</v>
      </c>
      <c r="L6" s="51">
        <f t="shared" si="0"/>
        <v>59.963333333333324</v>
      </c>
    </row>
    <row r="7" spans="1:12" ht="15">
      <c r="A7" s="112" t="s">
        <v>118</v>
      </c>
      <c r="B7" s="114">
        <f>SUM('1 день'!J37)*100/1100</f>
        <v>49.61363636363637</v>
      </c>
      <c r="C7" s="114">
        <f>SUM('2 день'!J22)*100/1100</f>
        <v>63.06181818181817</v>
      </c>
      <c r="D7" s="114">
        <f>SUM('3 день'!J25)*100/1100</f>
        <v>43.14727272727273</v>
      </c>
      <c r="E7" s="114">
        <f>SUM('4 день'!J24)*100/1100</f>
        <v>59.731818181818184</v>
      </c>
      <c r="F7" s="114">
        <f>SUM('5 день'!J23)*100/1100</f>
        <v>68.29363636363637</v>
      </c>
      <c r="G7" s="114">
        <f>SUM('6 день'!J25)*100/1100</f>
        <v>46.59090909090909</v>
      </c>
      <c r="H7" s="114">
        <f>SUM('7 день'!J26)*100/1100</f>
        <v>61.73636363636362</v>
      </c>
      <c r="I7" s="114">
        <f>SUM('8 день'!J24)*100/1100</f>
        <v>54.46636363636364</v>
      </c>
      <c r="J7" s="114">
        <f>SUM('9 день'!J24)*100/1100</f>
        <v>48.513636363636365</v>
      </c>
      <c r="K7" s="114">
        <f>SUM('10 день'!J25)*100/1100</f>
        <v>64.95454545454544</v>
      </c>
      <c r="L7" s="51">
        <f t="shared" si="0"/>
        <v>56.01100000000001</v>
      </c>
    </row>
    <row r="8" spans="1:12" ht="15">
      <c r="A8" s="112" t="s">
        <v>119</v>
      </c>
      <c r="B8" s="26">
        <f>SUM('1 день'!K37)*100/1100</f>
        <v>47.72818181818182</v>
      </c>
      <c r="C8" s="26">
        <f>SUM('2 день'!K22)*100/1100</f>
        <v>50.49363636363637</v>
      </c>
      <c r="D8" s="26">
        <f>SUM('3 день'!K25)*100/1100</f>
        <v>52.28545454545455</v>
      </c>
      <c r="E8" s="26">
        <f>SUM('4 день'!K24)*100/1100</f>
        <v>44.792272727272724</v>
      </c>
      <c r="F8" s="26">
        <f>SUM('5 день'!K23)*100/1100</f>
        <v>58.20454545454545</v>
      </c>
      <c r="G8" s="26">
        <f>SUM('6 день'!K25)*100/1100</f>
        <v>54.81727272727273</v>
      </c>
      <c r="H8" s="26">
        <f>SUM('7 день'!K26)*100/1100</f>
        <v>65.78090909090908</v>
      </c>
      <c r="I8" s="26">
        <f>SUM('8 день'!K24)*100/1100</f>
        <v>81.89818181818183</v>
      </c>
      <c r="J8" s="26">
        <f>SUM('9 день'!K24)*100/1100</f>
        <v>62.64090909090909</v>
      </c>
      <c r="K8" s="26">
        <f>SUM('10 день'!K25)*100/1100</f>
        <v>41.959090909090904</v>
      </c>
      <c r="L8" s="51">
        <f t="shared" si="0"/>
        <v>56.06004545454546</v>
      </c>
    </row>
    <row r="9" spans="1:12" ht="15">
      <c r="A9" s="112" t="s">
        <v>120</v>
      </c>
      <c r="B9" s="26">
        <f>SUM('1 день'!L37)*100/0.1</f>
        <v>50.099999999999994</v>
      </c>
      <c r="C9" s="26">
        <f>SUM('2 день'!L22)*100/0.1</f>
        <v>42.79999999999999</v>
      </c>
      <c r="D9" s="26">
        <f>SUM('3 день'!L25)*100/0.1</f>
        <v>36</v>
      </c>
      <c r="E9" s="26">
        <f>SUM('4 день'!L24)*100/0.1</f>
        <v>47.6</v>
      </c>
      <c r="F9" s="26">
        <f>SUM('5 день'!L23)*100/0.1</f>
        <v>53.00000000000001</v>
      </c>
      <c r="G9" s="26">
        <f>SUM('6 день'!L25)*100/0.1</f>
        <v>69.99999999999999</v>
      </c>
      <c r="H9" s="26">
        <f>SUM('7 день'!L26)*100/0.1</f>
        <v>49</v>
      </c>
      <c r="I9" s="26">
        <f>SUM('8 день'!L24)*100/0.1</f>
        <v>106.99999999999999</v>
      </c>
      <c r="J9" s="26">
        <f>SUM('9 день'!L24)*100/0.1</f>
        <v>115.99999999999999</v>
      </c>
      <c r="K9" s="26">
        <f>SUM('10 день'!L25)*100/0.1</f>
        <v>9</v>
      </c>
      <c r="L9" s="51">
        <f t="shared" si="0"/>
        <v>58.04999999999999</v>
      </c>
    </row>
    <row r="10" spans="1:12" ht="15">
      <c r="A10" s="112" t="s">
        <v>121</v>
      </c>
      <c r="B10" s="26">
        <f>SUM('1 день'!M37)*100/0.03</f>
        <v>61.76666666666666</v>
      </c>
      <c r="C10" s="26">
        <f>SUM('2 день'!M22)*100/0.03</f>
        <v>84.20000000000002</v>
      </c>
      <c r="D10" s="26">
        <f>SUM('3 день'!M25)*100/0.03</f>
        <v>33.43333333333333</v>
      </c>
      <c r="E10" s="26">
        <f>SUM('4 день'!M24)*100/0.03</f>
        <v>55.766666666666666</v>
      </c>
      <c r="F10" s="26">
        <f>SUM('5 день'!M23)*100/0.03</f>
        <v>61.199999999999996</v>
      </c>
      <c r="G10" s="26">
        <f>SUM('6 день'!M25)*100/0.03</f>
        <v>5.7666666666666675</v>
      </c>
      <c r="H10" s="26">
        <f>SUM('7 день'!M26)*100/0.03</f>
        <v>48.43333333333333</v>
      </c>
      <c r="I10" s="26">
        <f>SUM('8 день'!M24)*100/0.03</f>
        <v>143.1</v>
      </c>
      <c r="J10" s="26">
        <f>SUM('8 день'!M24)*100/0.03</f>
        <v>143.1</v>
      </c>
      <c r="K10" s="26">
        <f>SUM('10 день'!M25)*100/0.03</f>
        <v>11.100000000000001</v>
      </c>
      <c r="L10" s="51">
        <f t="shared" si="0"/>
        <v>64.78666666666666</v>
      </c>
    </row>
    <row r="11" spans="1:12" ht="15">
      <c r="A11" s="112" t="s">
        <v>127</v>
      </c>
      <c r="B11" s="26">
        <f>SUM('1 день'!N37)*100/3</f>
        <v>54.56666666666666</v>
      </c>
      <c r="C11" s="26">
        <f>SUM('2 день'!N22)*100/3</f>
        <v>50.16666666666666</v>
      </c>
      <c r="D11" s="26">
        <f>SUM('3 день'!N25)*100/3</f>
        <v>83.59999999999998</v>
      </c>
      <c r="E11" s="26">
        <f>SUM('4 день'!N24)*100/3</f>
        <v>63.32</v>
      </c>
      <c r="F11" s="26">
        <f>SUM('5 день'!N23)*100/3</f>
        <v>46.333333333333336</v>
      </c>
      <c r="G11" s="26">
        <f>SUM('6 день'!N25)*100/3</f>
        <v>72.26666666666667</v>
      </c>
      <c r="H11" s="26">
        <f>SUM('7 день'!N26)*100/3</f>
        <v>28.613333333333333</v>
      </c>
      <c r="I11" s="26">
        <f>SUM('8 день'!N24)*100/3</f>
        <v>80.93333333333332</v>
      </c>
      <c r="J11" s="26">
        <f>SUM('9 день'!N24)*100/3</f>
        <v>87.93333333333334</v>
      </c>
      <c r="K11" s="26">
        <f>SUM('10 день'!N25)*100/3</f>
        <v>12.253333333333332</v>
      </c>
      <c r="L11" s="51">
        <f t="shared" si="0"/>
        <v>57.998666666666665</v>
      </c>
    </row>
    <row r="12" spans="1:12" ht="15">
      <c r="A12" s="112" t="s">
        <v>123</v>
      </c>
      <c r="B12" s="26">
        <f>SUM('1 день'!O37)*100/1.2</f>
        <v>51.29166666666667</v>
      </c>
      <c r="C12" s="26">
        <f>SUM('2 день'!O22)*100/1.2</f>
        <v>63.06666666666668</v>
      </c>
      <c r="D12" s="26">
        <f>SUM('3 день'!O25)*100/1.2</f>
        <v>57.58333333333334</v>
      </c>
      <c r="E12" s="26">
        <f>SUM('4 день'!O24)*100/1.2</f>
        <v>22.5</v>
      </c>
      <c r="F12" s="26">
        <f>SUM('5 день'!O23)*100/1.2</f>
        <v>43.333333333333336</v>
      </c>
      <c r="G12" s="26">
        <f>SUM('6 день'!O25)*100/1.2</f>
        <v>54.833333333333336</v>
      </c>
      <c r="H12" s="26">
        <f>SUM('7 день'!O26)*100/1.2</f>
        <v>53.083333333333336</v>
      </c>
      <c r="I12" s="26">
        <f>SUM('8 день'!O24)*100/1.2</f>
        <v>59.25833333333333</v>
      </c>
      <c r="J12" s="26">
        <f>SUM('9 день'!O24)*100/1.2</f>
        <v>67.08333333333334</v>
      </c>
      <c r="K12" s="26">
        <f>SUM('10 день'!O25)*100/1.2</f>
        <v>58.25000000000001</v>
      </c>
      <c r="L12" s="51">
        <f t="shared" si="0"/>
        <v>53.02833333333333</v>
      </c>
    </row>
    <row r="13" spans="1:12" ht="15">
      <c r="A13" s="112" t="s">
        <v>124</v>
      </c>
      <c r="B13" s="26">
        <f>SUM('1 день'!P37)*100/1.4</f>
        <v>29.642857142857146</v>
      </c>
      <c r="C13" s="26">
        <f>SUM('2 день'!P22)*100/1.4</f>
        <v>98.12142857142858</v>
      </c>
      <c r="D13" s="26">
        <f>SUM('3 день'!P25)*100/1.4</f>
        <v>46.40714285714286</v>
      </c>
      <c r="E13" s="26">
        <f>SUM('4 день'!P24)*100/1.4</f>
        <v>38.39285714285715</v>
      </c>
      <c r="F13" s="26">
        <f>SUM('5 день'!P23)*100/1.4</f>
        <v>94.17857142857142</v>
      </c>
      <c r="G13" s="26">
        <f>SUM('6 день'!P25)*100/1.4</f>
        <v>29.907142857142862</v>
      </c>
      <c r="H13" s="26">
        <f>SUM('7 день'!P26)*100/1.4</f>
        <v>53.96428571428572</v>
      </c>
      <c r="I13" s="26">
        <f>SUM('8 день'!P24)*100/1.4</f>
        <v>58.064285714285724</v>
      </c>
      <c r="J13" s="26">
        <f>SUM('9 день'!P24)*100/1.4</f>
        <v>55.55000000000001</v>
      </c>
      <c r="K13" s="26">
        <f>SUM('10 день'!P25)*100/1.4</f>
        <v>64.82142857142857</v>
      </c>
      <c r="L13" s="51">
        <f t="shared" si="0"/>
        <v>56.90500000000001</v>
      </c>
    </row>
    <row r="14" spans="1:12" ht="15">
      <c r="A14" s="112" t="s">
        <v>125</v>
      </c>
      <c r="B14" s="26">
        <f>SUM('1 день'!Q37)*100/700</f>
        <v>42.85285714285715</v>
      </c>
      <c r="C14" s="26">
        <f>SUM('2 день'!Q22)*100/700</f>
        <v>62.90999999999999</v>
      </c>
      <c r="D14" s="26">
        <f>SUM('3 день'!Q25)*100/700</f>
        <v>47.53</v>
      </c>
      <c r="E14" s="26">
        <f>SUM('4 день'!Q24)*100/700</f>
        <v>69.24857142857142</v>
      </c>
      <c r="F14" s="26">
        <f>SUM('5 день'!Q23)*100/700</f>
        <v>85.02285714285715</v>
      </c>
      <c r="G14" s="26">
        <f>SUM('6 день'!Q25)*100/700</f>
        <v>38.45428571428572</v>
      </c>
      <c r="H14" s="26">
        <f>SUM('7 день'!Q26)*100/700</f>
        <v>58.37571428571429</v>
      </c>
      <c r="I14" s="26">
        <f>SUM('8 день'!Q24)*100/700</f>
        <v>67.76857142857143</v>
      </c>
      <c r="J14" s="26">
        <f>SUM('9 день'!Q24)*100/700</f>
        <v>59.22142857142856</v>
      </c>
      <c r="K14" s="26">
        <f>SUM('10 день'!Q25)*100/700</f>
        <v>66.40285714285716</v>
      </c>
      <c r="L14" s="51">
        <f t="shared" si="0"/>
        <v>59.778714285714294</v>
      </c>
    </row>
    <row r="15" spans="1:12" ht="15">
      <c r="A15" s="112" t="s">
        <v>126</v>
      </c>
      <c r="B15" s="26">
        <f>SUM('1 день'!R37)*100/10</f>
        <v>44.44</v>
      </c>
      <c r="C15" s="26">
        <f>SUM('2 день'!R22)*100/10</f>
        <v>45.5</v>
      </c>
      <c r="D15" s="26">
        <f>SUM('3 день'!R25)*100/10</f>
        <v>27.419999999999998</v>
      </c>
      <c r="E15" s="26">
        <f>SUM('4 день'!R24)*100/10</f>
        <v>77.14000000000001</v>
      </c>
      <c r="F15" s="26">
        <f>SUM('5 день'!R23)*100/10</f>
        <v>84.04999999999998</v>
      </c>
      <c r="G15" s="26">
        <f>SUM('6 день'!R25)*100/10</f>
        <v>34.05</v>
      </c>
      <c r="H15" s="26">
        <f>SUM('7 день'!R26)*100/10</f>
        <v>34.64</v>
      </c>
      <c r="I15" s="26">
        <f>SUM('8 день'!R24)*100/10</f>
        <v>28.8</v>
      </c>
      <c r="J15" s="26">
        <f>SUM('9 день'!R24)*100/10</f>
        <v>49.1</v>
      </c>
      <c r="K15" s="26">
        <f>SUM('10 день'!R25)*100/10</f>
        <v>76</v>
      </c>
      <c r="L15" s="51">
        <f t="shared" si="0"/>
        <v>50.114</v>
      </c>
    </row>
    <row r="16" spans="1:12" ht="15">
      <c r="A16" s="112" t="s">
        <v>26</v>
      </c>
      <c r="B16" s="26">
        <f>SUM('1 день'!S37)*100/60</f>
        <v>66.385</v>
      </c>
      <c r="C16" s="26">
        <f>SUM('2 день'!S22)*100/60</f>
        <v>38.66</v>
      </c>
      <c r="D16" s="26">
        <f>SUM('3 день'!S25)*100/60</f>
        <v>63.89333333333332</v>
      </c>
      <c r="E16" s="26">
        <f>SUM('4 день'!S24)*100/60</f>
        <v>74.42166666666667</v>
      </c>
      <c r="F16" s="26">
        <f>SUM('5 день'!S23)*100/60</f>
        <v>36.27666666666667</v>
      </c>
      <c r="G16" s="26">
        <f>SUM('6 день'!S25)*100/60</f>
        <v>66.105</v>
      </c>
      <c r="H16" s="127">
        <f>SUM('7 день'!S26)*100/60</f>
        <v>51.376666666666665</v>
      </c>
      <c r="I16" s="127">
        <f>SUM('8 день'!S24)*100/60</f>
        <v>73.89333333333333</v>
      </c>
      <c r="J16" s="26">
        <f>SUM('9 день'!S24)*100/60</f>
        <v>49.955</v>
      </c>
      <c r="K16" s="26">
        <f>SUM('10 день'!S25)*100/60</f>
        <v>77.99333333333334</v>
      </c>
      <c r="L16" s="51">
        <f t="shared" si="0"/>
        <v>59.896</v>
      </c>
    </row>
  </sheetData>
  <sheetProtection/>
  <mergeCells count="1">
    <mergeCell ref="A1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2.8515625" style="0" customWidth="1"/>
  </cols>
  <sheetData>
    <row r="1" spans="1:13" ht="27" customHeight="1">
      <c r="A1" s="209" t="s">
        <v>218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49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22.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64</v>
      </c>
      <c r="M3" s="48" t="s">
        <v>128</v>
      </c>
    </row>
    <row r="4" spans="1:13" ht="18.75">
      <c r="A4" s="45" t="s">
        <v>20</v>
      </c>
      <c r="B4" s="46">
        <f>SUM('1 день'!B27)</f>
        <v>784</v>
      </c>
      <c r="C4" s="46">
        <f>SUM('2 день'!B13)</f>
        <v>594</v>
      </c>
      <c r="D4" s="46">
        <f>SUM('3 день'!B15)</f>
        <v>714</v>
      </c>
      <c r="E4" s="46">
        <f>SUM('4 день'!B14)</f>
        <v>604</v>
      </c>
      <c r="F4" s="46">
        <f>SUM('5 день'!B13)</f>
        <v>694</v>
      </c>
      <c r="G4" s="46">
        <f>SUM('6 день'!B15)</f>
        <v>514</v>
      </c>
      <c r="H4" s="46">
        <f>SUM('7 день'!B16)</f>
        <v>784</v>
      </c>
      <c r="I4" s="46">
        <f>SUM('8 день'!B14)</f>
        <v>584</v>
      </c>
      <c r="J4" s="46">
        <f>SUM('9 день'!B14)</f>
        <v>584</v>
      </c>
      <c r="K4" s="46">
        <f>SUM('10 день'!B15)</f>
        <v>584</v>
      </c>
      <c r="L4" s="44">
        <f>SUM(B4:K4)/10</f>
        <v>644</v>
      </c>
      <c r="M4" s="113">
        <v>500</v>
      </c>
    </row>
    <row r="5" spans="1:13" ht="18.75">
      <c r="A5" s="45" t="s">
        <v>3</v>
      </c>
      <c r="B5" s="25">
        <f>SUM('1 день'!B36)</f>
        <v>864</v>
      </c>
      <c r="C5" s="25">
        <f>SUM('2 день'!B21)</f>
        <v>909</v>
      </c>
      <c r="D5" s="25">
        <f>SUM('3 день'!B24)</f>
        <v>1046</v>
      </c>
      <c r="E5" s="25">
        <f>SUM('4 день'!B23)</f>
        <v>869</v>
      </c>
      <c r="F5" s="25">
        <f>SUM('5 день'!B22)</f>
        <v>909</v>
      </c>
      <c r="G5" s="25">
        <f>SUM('6 день'!B24)</f>
        <v>869</v>
      </c>
      <c r="H5" s="25">
        <f>SUM('7 день'!B25)</f>
        <v>884</v>
      </c>
      <c r="I5" s="25">
        <f>SUM('8 день'!B23)</f>
        <v>939</v>
      </c>
      <c r="J5" s="25">
        <f>SUM('9 день'!B23)</f>
        <v>874</v>
      </c>
      <c r="K5" s="25">
        <f>SUM('10 день'!B24)</f>
        <v>874</v>
      </c>
      <c r="L5" s="44">
        <f>SUM(B5:K5)/10</f>
        <v>903.7</v>
      </c>
      <c r="M5" s="113">
        <v>700</v>
      </c>
    </row>
  </sheetData>
  <sheetProtection/>
  <mergeCells count="1">
    <mergeCell ref="A1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zoomScalePageLayoutView="0" workbookViewId="0" topLeftCell="A1">
      <selection activeCell="J19" sqref="J19"/>
    </sheetView>
  </sheetViews>
  <sheetFormatPr defaultColWidth="9.140625" defaultRowHeight="15"/>
  <cols>
    <col min="1" max="1" width="18.281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2" width="9.8515625" style="0" customWidth="1"/>
    <col min="13" max="13" width="7.7109375" style="0" customWidth="1"/>
    <col min="14" max="14" width="10.421875" style="0" customWidth="1"/>
  </cols>
  <sheetData>
    <row r="1" spans="1:14" ht="15">
      <c r="A1" s="217" t="s">
        <v>219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5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33" customHeight="1">
      <c r="A3" s="56" t="s">
        <v>31</v>
      </c>
      <c r="B3" s="55" t="s">
        <v>32</v>
      </c>
      <c r="C3" s="55" t="s">
        <v>33</v>
      </c>
      <c r="D3" s="55" t="s">
        <v>34</v>
      </c>
      <c r="E3" s="55" t="s">
        <v>35</v>
      </c>
      <c r="F3" s="55" t="s">
        <v>36</v>
      </c>
      <c r="G3" s="55" t="s">
        <v>37</v>
      </c>
      <c r="H3" s="55" t="s">
        <v>38</v>
      </c>
      <c r="I3" s="55" t="s">
        <v>39</v>
      </c>
      <c r="J3" s="55" t="s">
        <v>40</v>
      </c>
      <c r="K3" s="55" t="s">
        <v>41</v>
      </c>
      <c r="L3" s="69" t="s">
        <v>64</v>
      </c>
      <c r="M3" s="68" t="s">
        <v>59</v>
      </c>
      <c r="N3" s="91" t="s">
        <v>58</v>
      </c>
    </row>
    <row r="4" spans="1:14" ht="15">
      <c r="A4" s="55" t="s">
        <v>42</v>
      </c>
      <c r="B4" s="4">
        <v>48</v>
      </c>
      <c r="C4" s="4">
        <v>48</v>
      </c>
      <c r="D4" s="4">
        <v>48</v>
      </c>
      <c r="E4" s="4">
        <v>48</v>
      </c>
      <c r="F4" s="4">
        <v>48</v>
      </c>
      <c r="G4" s="4">
        <v>48</v>
      </c>
      <c r="H4" s="4">
        <v>48</v>
      </c>
      <c r="I4" s="4">
        <v>48</v>
      </c>
      <c r="J4" s="4">
        <v>48</v>
      </c>
      <c r="K4" s="4">
        <v>48</v>
      </c>
      <c r="L4" s="42">
        <f>SUM(B4:K4)/10</f>
        <v>48</v>
      </c>
      <c r="M4" s="4">
        <v>80</v>
      </c>
      <c r="N4" s="42">
        <f>SUM(L4/M4)*100</f>
        <v>60</v>
      </c>
    </row>
    <row r="5" spans="1:14" ht="15">
      <c r="A5" s="55" t="s">
        <v>43</v>
      </c>
      <c r="B5" s="4">
        <v>90</v>
      </c>
      <c r="C5" s="4">
        <v>90</v>
      </c>
      <c r="D5" s="4">
        <v>90</v>
      </c>
      <c r="E5" s="4">
        <v>90</v>
      </c>
      <c r="F5" s="4">
        <v>90</v>
      </c>
      <c r="G5" s="4">
        <v>90</v>
      </c>
      <c r="H5" s="4">
        <v>90</v>
      </c>
      <c r="I5" s="4">
        <v>90</v>
      </c>
      <c r="J5" s="4">
        <v>90</v>
      </c>
      <c r="K5" s="4">
        <v>90</v>
      </c>
      <c r="L5" s="42">
        <f aca="true" t="shared" si="0" ref="L5:L34">SUM(B5:K5)/10</f>
        <v>90</v>
      </c>
      <c r="M5" s="4">
        <v>150</v>
      </c>
      <c r="N5" s="42">
        <f aca="true" t="shared" si="1" ref="N5:N34">SUM(L5/M5)*100</f>
        <v>60</v>
      </c>
    </row>
    <row r="6" spans="1:14" ht="15">
      <c r="A6" s="55" t="s">
        <v>44</v>
      </c>
      <c r="B6" s="4">
        <v>3</v>
      </c>
      <c r="C6" s="4">
        <v>32</v>
      </c>
      <c r="D6" s="4">
        <v>6</v>
      </c>
      <c r="E6" s="4">
        <v>6</v>
      </c>
      <c r="F6" s="4">
        <v>4</v>
      </c>
      <c r="G6" s="4">
        <v>3</v>
      </c>
      <c r="H6" s="4">
        <v>3</v>
      </c>
      <c r="I6" s="4">
        <v>26</v>
      </c>
      <c r="J6" s="4"/>
      <c r="K6" s="4">
        <v>6</v>
      </c>
      <c r="L6" s="42">
        <f t="shared" si="0"/>
        <v>8.9</v>
      </c>
      <c r="M6" s="4">
        <v>15</v>
      </c>
      <c r="N6" s="42">
        <f t="shared" si="1"/>
        <v>59.333333333333336</v>
      </c>
    </row>
    <row r="7" spans="1:14" ht="15">
      <c r="A7" s="131" t="s">
        <v>180</v>
      </c>
      <c r="B7" s="4">
        <v>40</v>
      </c>
      <c r="C7" s="4">
        <v>20</v>
      </c>
      <c r="D7" s="4">
        <v>40</v>
      </c>
      <c r="E7" s="4">
        <v>34</v>
      </c>
      <c r="F7" s="4">
        <v>10</v>
      </c>
      <c r="G7" s="4">
        <v>40</v>
      </c>
      <c r="H7" s="4">
        <v>40</v>
      </c>
      <c r="I7" s="4">
        <v>10</v>
      </c>
      <c r="J7" s="4">
        <v>35</v>
      </c>
      <c r="K7" s="4"/>
      <c r="L7" s="42">
        <f t="shared" si="0"/>
        <v>26.9</v>
      </c>
      <c r="M7" s="4">
        <v>45</v>
      </c>
      <c r="N7" s="42">
        <f t="shared" si="1"/>
        <v>59.77777777777777</v>
      </c>
    </row>
    <row r="8" spans="1:14" ht="15">
      <c r="A8" s="131" t="s">
        <v>181</v>
      </c>
      <c r="B8" s="4"/>
      <c r="C8" s="4"/>
      <c r="D8" s="4"/>
      <c r="E8" s="4"/>
      <c r="F8" s="4"/>
      <c r="G8" s="4">
        <v>45</v>
      </c>
      <c r="H8" s="4"/>
      <c r="I8" s="4"/>
      <c r="J8" s="4"/>
      <c r="K8" s="4">
        <v>45</v>
      </c>
      <c r="L8" s="42">
        <f t="shared" si="0"/>
        <v>9</v>
      </c>
      <c r="M8" s="4">
        <v>15</v>
      </c>
      <c r="N8" s="42">
        <f t="shared" si="1"/>
        <v>60</v>
      </c>
    </row>
    <row r="9" spans="1:14" ht="15">
      <c r="A9" s="55" t="s">
        <v>45</v>
      </c>
      <c r="B9" s="4">
        <v>60</v>
      </c>
      <c r="C9" s="4">
        <v>200</v>
      </c>
      <c r="D9" s="4">
        <v>60</v>
      </c>
      <c r="E9" s="4">
        <v>60</v>
      </c>
      <c r="F9" s="4">
        <v>180</v>
      </c>
      <c r="G9" s="4">
        <v>30</v>
      </c>
      <c r="H9" s="4">
        <v>220</v>
      </c>
      <c r="I9" s="4">
        <v>220</v>
      </c>
      <c r="J9" s="4">
        <v>60</v>
      </c>
      <c r="K9" s="4">
        <v>30</v>
      </c>
      <c r="L9" s="42">
        <f t="shared" si="0"/>
        <v>112</v>
      </c>
      <c r="M9" s="4">
        <v>187</v>
      </c>
      <c r="N9" s="42">
        <f t="shared" si="1"/>
        <v>59.893048128342244</v>
      </c>
    </row>
    <row r="10" spans="1:14" ht="15">
      <c r="A10" s="55" t="s">
        <v>46</v>
      </c>
      <c r="B10" s="4">
        <v>161</v>
      </c>
      <c r="C10" s="4">
        <v>165</v>
      </c>
      <c r="D10" s="4">
        <v>180</v>
      </c>
      <c r="E10" s="4">
        <v>183</v>
      </c>
      <c r="F10" s="4">
        <v>150</v>
      </c>
      <c r="G10" s="4">
        <v>178</v>
      </c>
      <c r="H10" s="4">
        <v>158.5</v>
      </c>
      <c r="I10" s="4">
        <v>166</v>
      </c>
      <c r="J10" s="4">
        <v>171</v>
      </c>
      <c r="K10" s="4">
        <v>165.5</v>
      </c>
      <c r="L10" s="42">
        <f t="shared" si="0"/>
        <v>167.8</v>
      </c>
      <c r="M10" s="4">
        <v>280</v>
      </c>
      <c r="N10" s="42">
        <f t="shared" si="1"/>
        <v>59.92857142857143</v>
      </c>
    </row>
    <row r="11" spans="1:14" ht="15">
      <c r="A11" s="56" t="s">
        <v>106</v>
      </c>
      <c r="B11" s="4">
        <v>100</v>
      </c>
      <c r="C11" s="4">
        <v>100</v>
      </c>
      <c r="D11" s="4">
        <v>65</v>
      </c>
      <c r="E11" s="4">
        <v>100</v>
      </c>
      <c r="F11" s="4">
        <v>100</v>
      </c>
      <c r="G11" s="4">
        <v>65</v>
      </c>
      <c r="H11" s="4">
        <v>100</v>
      </c>
      <c r="I11" s="4">
        <v>100</v>
      </c>
      <c r="J11" s="4">
        <v>100</v>
      </c>
      <c r="K11" s="4">
        <v>145</v>
      </c>
      <c r="L11" s="42">
        <f t="shared" si="0"/>
        <v>97.5</v>
      </c>
      <c r="M11" s="4">
        <v>185</v>
      </c>
      <c r="N11" s="42">
        <f t="shared" si="1"/>
        <v>52.702702702702695</v>
      </c>
    </row>
    <row r="12" spans="1:14" ht="15">
      <c r="A12" s="56" t="s">
        <v>107</v>
      </c>
      <c r="B12" s="4">
        <v>200</v>
      </c>
      <c r="C12" s="4"/>
      <c r="D12" s="4"/>
      <c r="E12" s="4"/>
      <c r="F12" s="4">
        <v>200</v>
      </c>
      <c r="G12" s="4">
        <v>200</v>
      </c>
      <c r="H12" s="4"/>
      <c r="I12" s="4">
        <v>200</v>
      </c>
      <c r="J12" s="4">
        <v>200</v>
      </c>
      <c r="K12" s="4"/>
      <c r="L12" s="42">
        <f t="shared" si="0"/>
        <v>100</v>
      </c>
      <c r="M12" s="4">
        <v>200</v>
      </c>
      <c r="N12" s="42">
        <f t="shared" si="1"/>
        <v>50</v>
      </c>
    </row>
    <row r="13" spans="1:14" ht="15">
      <c r="A13" s="55" t="s">
        <v>47</v>
      </c>
      <c r="B13" s="4"/>
      <c r="C13" s="4">
        <v>20</v>
      </c>
      <c r="D13" s="4"/>
      <c r="E13" s="4">
        <v>20</v>
      </c>
      <c r="F13" s="4"/>
      <c r="G13" s="4"/>
      <c r="H13" s="4">
        <v>20</v>
      </c>
      <c r="I13" s="4">
        <v>20</v>
      </c>
      <c r="J13" s="4"/>
      <c r="K13" s="4"/>
      <c r="L13" s="42">
        <f t="shared" si="0"/>
        <v>8</v>
      </c>
      <c r="M13" s="4">
        <v>15</v>
      </c>
      <c r="N13" s="42">
        <f t="shared" si="1"/>
        <v>53.333333333333336</v>
      </c>
    </row>
    <row r="14" spans="1:14" ht="15">
      <c r="A14" s="117" t="s">
        <v>175</v>
      </c>
      <c r="B14" s="4">
        <v>58</v>
      </c>
      <c r="C14" s="4">
        <v>40</v>
      </c>
      <c r="D14" s="4"/>
      <c r="E14" s="4">
        <v>58</v>
      </c>
      <c r="F14" s="4">
        <v>40</v>
      </c>
      <c r="G14" s="4">
        <v>58</v>
      </c>
      <c r="H14" s="4">
        <v>58</v>
      </c>
      <c r="I14" s="4"/>
      <c r="J14" s="4">
        <v>66</v>
      </c>
      <c r="K14" s="4">
        <v>40</v>
      </c>
      <c r="L14" s="42">
        <f t="shared" si="0"/>
        <v>41.8</v>
      </c>
      <c r="M14" s="4">
        <v>70</v>
      </c>
      <c r="N14" s="42">
        <f t="shared" si="1"/>
        <v>59.71428571428571</v>
      </c>
    </row>
    <row r="15" spans="1:14" ht="15">
      <c r="A15" s="117" t="s">
        <v>174</v>
      </c>
      <c r="B15" s="4"/>
      <c r="C15" s="4">
        <v>180</v>
      </c>
      <c r="D15" s="4"/>
      <c r="E15" s="4"/>
      <c r="F15" s="4"/>
      <c r="G15" s="4"/>
      <c r="H15" s="4"/>
      <c r="I15" s="4"/>
      <c r="J15" s="4"/>
      <c r="K15" s="4"/>
      <c r="L15" s="42">
        <f t="shared" si="0"/>
        <v>18</v>
      </c>
      <c r="M15" s="4">
        <v>30</v>
      </c>
      <c r="N15" s="42">
        <f t="shared" si="1"/>
        <v>60</v>
      </c>
    </row>
    <row r="16" spans="1:14" ht="15">
      <c r="A16" s="55" t="s">
        <v>109</v>
      </c>
      <c r="B16" s="4"/>
      <c r="C16" s="4"/>
      <c r="D16" s="4">
        <v>15</v>
      </c>
      <c r="E16" s="4"/>
      <c r="F16" s="4">
        <v>80</v>
      </c>
      <c r="G16" s="4"/>
      <c r="H16" s="4"/>
      <c r="I16" s="4"/>
      <c r="J16" s="4">
        <v>20</v>
      </c>
      <c r="K16" s="4">
        <v>80</v>
      </c>
      <c r="L16" s="42">
        <f t="shared" si="0"/>
        <v>19.5</v>
      </c>
      <c r="M16" s="4">
        <v>35</v>
      </c>
      <c r="N16" s="42">
        <f t="shared" si="1"/>
        <v>55.714285714285715</v>
      </c>
    </row>
    <row r="17" spans="1:14" ht="15">
      <c r="A17" s="117" t="s">
        <v>129</v>
      </c>
      <c r="B17" s="4"/>
      <c r="C17" s="4"/>
      <c r="D17" s="4">
        <v>140</v>
      </c>
      <c r="E17" s="4">
        <v>50</v>
      </c>
      <c r="F17" s="4"/>
      <c r="G17" s="4"/>
      <c r="H17" s="4"/>
      <c r="I17" s="4">
        <v>151</v>
      </c>
      <c r="J17" s="4"/>
      <c r="K17" s="4"/>
      <c r="L17" s="42">
        <f t="shared" si="0"/>
        <v>34.1</v>
      </c>
      <c r="M17" s="4">
        <v>58</v>
      </c>
      <c r="N17" s="42">
        <f t="shared" si="1"/>
        <v>58.793103448275865</v>
      </c>
    </row>
    <row r="18" spans="1:14" ht="15">
      <c r="A18" s="131" t="s">
        <v>178</v>
      </c>
      <c r="B18" s="4">
        <v>206</v>
      </c>
      <c r="C18" s="4">
        <v>180</v>
      </c>
      <c r="D18" s="4">
        <v>226</v>
      </c>
      <c r="E18" s="4">
        <v>226</v>
      </c>
      <c r="F18" s="4">
        <v>180</v>
      </c>
      <c r="G18" s="4">
        <v>156</v>
      </c>
      <c r="H18" s="4">
        <v>206</v>
      </c>
      <c r="I18" s="4">
        <v>150</v>
      </c>
      <c r="J18" s="4">
        <v>206</v>
      </c>
      <c r="K18" s="4">
        <v>60</v>
      </c>
      <c r="L18" s="42">
        <f t="shared" si="0"/>
        <v>179.6</v>
      </c>
      <c r="M18" s="4">
        <v>300</v>
      </c>
      <c r="N18" s="42">
        <f t="shared" si="1"/>
        <v>59.86666666666667</v>
      </c>
    </row>
    <row r="19" spans="1:14" ht="15">
      <c r="A19" s="131" t="s">
        <v>179</v>
      </c>
      <c r="B19" s="4">
        <v>200</v>
      </c>
      <c r="C19" s="4"/>
      <c r="D19" s="4">
        <v>200</v>
      </c>
      <c r="E19" s="4"/>
      <c r="F19" s="4">
        <v>200</v>
      </c>
      <c r="G19" s="4"/>
      <c r="H19" s="4">
        <v>200</v>
      </c>
      <c r="I19" s="4"/>
      <c r="J19" s="4"/>
      <c r="K19" s="4"/>
      <c r="L19" s="42">
        <f t="shared" si="0"/>
        <v>80</v>
      </c>
      <c r="M19" s="4">
        <v>150</v>
      </c>
      <c r="N19" s="42">
        <f t="shared" si="1"/>
        <v>53.333333333333336</v>
      </c>
    </row>
    <row r="20" spans="1:14" ht="15">
      <c r="A20" s="117" t="s">
        <v>176</v>
      </c>
      <c r="B20" s="4"/>
      <c r="C20" s="4">
        <v>140</v>
      </c>
      <c r="D20" s="4"/>
      <c r="E20" s="4"/>
      <c r="F20" s="4"/>
      <c r="G20" s="4"/>
      <c r="H20" s="4"/>
      <c r="I20" s="4">
        <v>140</v>
      </c>
      <c r="J20" s="4"/>
      <c r="K20" s="4"/>
      <c r="L20" s="42">
        <f t="shared" si="0"/>
        <v>28</v>
      </c>
      <c r="M20" s="4">
        <v>50</v>
      </c>
      <c r="N20" s="42">
        <f t="shared" si="1"/>
        <v>56.00000000000001</v>
      </c>
    </row>
    <row r="21" spans="1:14" ht="15">
      <c r="A21" s="55" t="s">
        <v>48</v>
      </c>
      <c r="B21" s="4">
        <v>10</v>
      </c>
      <c r="C21" s="4"/>
      <c r="D21" s="4">
        <v>10</v>
      </c>
      <c r="E21" s="4"/>
      <c r="F21" s="4"/>
      <c r="G21" s="4">
        <v>10</v>
      </c>
      <c r="H21" s="4">
        <v>10</v>
      </c>
      <c r="I21" s="4"/>
      <c r="J21" s="4">
        <v>10</v>
      </c>
      <c r="K21" s="4">
        <v>10</v>
      </c>
      <c r="L21" s="42">
        <f t="shared" si="0"/>
        <v>6</v>
      </c>
      <c r="M21" s="4">
        <v>10</v>
      </c>
      <c r="N21" s="42">
        <f t="shared" si="1"/>
        <v>60</v>
      </c>
    </row>
    <row r="22" spans="1:14" ht="15">
      <c r="A22" s="55" t="s">
        <v>49</v>
      </c>
      <c r="B22" s="4"/>
      <c r="C22" s="4">
        <v>25</v>
      </c>
      <c r="D22" s="4">
        <v>10</v>
      </c>
      <c r="E22" s="4">
        <v>10</v>
      </c>
      <c r="F22" s="4"/>
      <c r="G22" s="4"/>
      <c r="H22" s="4">
        <v>10</v>
      </c>
      <c r="I22" s="4"/>
      <c r="J22" s="4"/>
      <c r="K22" s="4"/>
      <c r="L22" s="42">
        <f t="shared" si="0"/>
        <v>5.5</v>
      </c>
      <c r="M22" s="4">
        <v>10</v>
      </c>
      <c r="N22" s="42">
        <f t="shared" si="1"/>
        <v>55.00000000000001</v>
      </c>
    </row>
    <row r="23" spans="1:14" ht="15">
      <c r="A23" s="55" t="s">
        <v>50</v>
      </c>
      <c r="B23" s="4">
        <v>18</v>
      </c>
      <c r="C23" s="4">
        <v>15</v>
      </c>
      <c r="D23" s="4">
        <v>19</v>
      </c>
      <c r="E23" s="4">
        <v>18</v>
      </c>
      <c r="F23" s="4">
        <v>15</v>
      </c>
      <c r="G23" s="4">
        <v>14</v>
      </c>
      <c r="H23" s="4">
        <v>20.5</v>
      </c>
      <c r="I23" s="4">
        <v>16</v>
      </c>
      <c r="J23" s="4">
        <v>21</v>
      </c>
      <c r="K23" s="4">
        <v>18</v>
      </c>
      <c r="L23" s="42">
        <f t="shared" si="0"/>
        <v>17.45</v>
      </c>
      <c r="M23" s="4">
        <v>30</v>
      </c>
      <c r="N23" s="42">
        <f t="shared" si="1"/>
        <v>58.166666666666664</v>
      </c>
    </row>
    <row r="24" spans="1:14" ht="30">
      <c r="A24" s="56" t="s">
        <v>51</v>
      </c>
      <c r="B24" s="4">
        <v>6</v>
      </c>
      <c r="C24" s="4">
        <v>5</v>
      </c>
      <c r="D24" s="4">
        <v>15</v>
      </c>
      <c r="E24" s="4">
        <v>10.5</v>
      </c>
      <c r="F24" s="4">
        <v>8</v>
      </c>
      <c r="G24" s="4">
        <v>5</v>
      </c>
      <c r="H24" s="4">
        <v>7</v>
      </c>
      <c r="I24" s="4">
        <v>6</v>
      </c>
      <c r="J24" s="4">
        <v>13</v>
      </c>
      <c r="K24" s="4">
        <v>11</v>
      </c>
      <c r="L24" s="42">
        <f t="shared" si="0"/>
        <v>8.65</v>
      </c>
      <c r="M24" s="4">
        <v>15</v>
      </c>
      <c r="N24" s="42">
        <f t="shared" si="1"/>
        <v>57.666666666666664</v>
      </c>
    </row>
    <row r="25" spans="1:14" ht="15">
      <c r="A25" s="55" t="s">
        <v>52</v>
      </c>
      <c r="B25" s="4"/>
      <c r="C25" s="4">
        <v>10</v>
      </c>
      <c r="D25" s="4"/>
      <c r="E25" s="4"/>
      <c r="F25" s="4">
        <v>102</v>
      </c>
      <c r="G25" s="4"/>
      <c r="H25" s="4"/>
      <c r="I25" s="4">
        <v>10</v>
      </c>
      <c r="J25" s="4"/>
      <c r="K25" s="4">
        <v>102</v>
      </c>
      <c r="L25" s="42">
        <f t="shared" si="0"/>
        <v>22.4</v>
      </c>
      <c r="M25" s="4">
        <v>40</v>
      </c>
      <c r="N25" s="42">
        <f t="shared" si="1"/>
        <v>55.99999999999999</v>
      </c>
    </row>
    <row r="26" spans="1:14" ht="15">
      <c r="A26" s="56" t="s">
        <v>108</v>
      </c>
      <c r="B26" s="4">
        <v>15.5</v>
      </c>
      <c r="C26" s="4">
        <v>18.5</v>
      </c>
      <c r="D26" s="4">
        <v>22.5</v>
      </c>
      <c r="E26" s="4">
        <v>20.5</v>
      </c>
      <c r="F26" s="4">
        <v>15</v>
      </c>
      <c r="G26" s="4">
        <v>14.5</v>
      </c>
      <c r="H26" s="4">
        <v>21.5</v>
      </c>
      <c r="I26" s="4">
        <v>20.5</v>
      </c>
      <c r="J26" s="4">
        <v>15.5</v>
      </c>
      <c r="K26" s="4">
        <v>15</v>
      </c>
      <c r="L26" s="42">
        <f t="shared" si="0"/>
        <v>17.9</v>
      </c>
      <c r="M26" s="4">
        <v>30</v>
      </c>
      <c r="N26" s="42">
        <f t="shared" si="1"/>
        <v>59.66666666666666</v>
      </c>
    </row>
    <row r="27" spans="1:14" ht="30">
      <c r="A27" s="131" t="s">
        <v>177</v>
      </c>
      <c r="B27" s="4"/>
      <c r="C27" s="4"/>
      <c r="D27" s="4">
        <v>30</v>
      </c>
      <c r="E27" s="4"/>
      <c r="F27" s="4"/>
      <c r="G27" s="4">
        <v>30</v>
      </c>
      <c r="H27" s="4"/>
      <c r="I27" s="4"/>
      <c r="J27" s="4"/>
      <c r="K27" s="4"/>
      <c r="L27" s="42">
        <f t="shared" si="0"/>
        <v>6</v>
      </c>
      <c r="M27" s="4">
        <v>10</v>
      </c>
      <c r="N27" s="42">
        <f t="shared" si="1"/>
        <v>60</v>
      </c>
    </row>
    <row r="28" spans="1:14" ht="15">
      <c r="A28" s="55" t="s">
        <v>53</v>
      </c>
      <c r="B28" s="4">
        <v>1.5</v>
      </c>
      <c r="C28" s="4"/>
      <c r="D28" s="4"/>
      <c r="E28" s="4">
        <v>1.5</v>
      </c>
      <c r="F28" s="4"/>
      <c r="G28" s="4"/>
      <c r="H28" s="4">
        <v>1.5</v>
      </c>
      <c r="I28" s="4"/>
      <c r="J28" s="4"/>
      <c r="K28" s="4">
        <v>1.5</v>
      </c>
      <c r="L28" s="42">
        <f t="shared" si="0"/>
        <v>0.6</v>
      </c>
      <c r="M28" s="4">
        <v>1</v>
      </c>
      <c r="N28" s="42">
        <f t="shared" si="1"/>
        <v>60</v>
      </c>
    </row>
    <row r="29" spans="1:14" ht="15">
      <c r="A29" s="55" t="s">
        <v>54</v>
      </c>
      <c r="B29" s="4"/>
      <c r="C29" s="4">
        <v>3</v>
      </c>
      <c r="D29" s="4"/>
      <c r="E29" s="4"/>
      <c r="F29" s="4">
        <v>3</v>
      </c>
      <c r="G29" s="4"/>
      <c r="H29" s="4"/>
      <c r="I29" s="4"/>
      <c r="J29" s="4"/>
      <c r="K29" s="4"/>
      <c r="L29" s="42">
        <f t="shared" si="0"/>
        <v>0.6</v>
      </c>
      <c r="M29" s="4">
        <v>1</v>
      </c>
      <c r="N29" s="42">
        <f t="shared" si="1"/>
        <v>60</v>
      </c>
    </row>
    <row r="30" spans="1:14" ht="15">
      <c r="A30" s="55" t="s">
        <v>66</v>
      </c>
      <c r="B30" s="4"/>
      <c r="C30" s="4"/>
      <c r="D30" s="4">
        <v>6</v>
      </c>
      <c r="E30" s="4"/>
      <c r="F30" s="4"/>
      <c r="G30" s="4"/>
      <c r="H30" s="4"/>
      <c r="I30" s="4"/>
      <c r="J30" s="4">
        <v>6</v>
      </c>
      <c r="K30" s="4"/>
      <c r="L30" s="42">
        <f t="shared" si="0"/>
        <v>1.2</v>
      </c>
      <c r="M30" s="4">
        <v>2</v>
      </c>
      <c r="N30" s="42">
        <f t="shared" si="1"/>
        <v>60</v>
      </c>
    </row>
    <row r="31" spans="1:14" ht="15">
      <c r="A31" s="55" t="s">
        <v>67</v>
      </c>
      <c r="B31" s="4"/>
      <c r="C31" s="4">
        <v>0.2</v>
      </c>
      <c r="D31" s="4"/>
      <c r="E31" s="4">
        <v>0.2</v>
      </c>
      <c r="F31" s="4"/>
      <c r="G31" s="4">
        <v>0.2</v>
      </c>
      <c r="H31" s="4"/>
      <c r="I31" s="4">
        <v>0.2</v>
      </c>
      <c r="J31" s="4"/>
      <c r="K31" s="4">
        <v>0.2</v>
      </c>
      <c r="L31" s="42">
        <f t="shared" si="0"/>
        <v>0.1</v>
      </c>
      <c r="M31" s="4">
        <v>0.2</v>
      </c>
      <c r="N31" s="42">
        <f t="shared" si="1"/>
        <v>50</v>
      </c>
    </row>
    <row r="32" spans="1:14" ht="15">
      <c r="A32" s="117" t="s">
        <v>65</v>
      </c>
      <c r="B32" s="4"/>
      <c r="C32" s="4"/>
      <c r="D32" s="4"/>
      <c r="E32" s="4">
        <v>15</v>
      </c>
      <c r="F32" s="4"/>
      <c r="G32" s="4"/>
      <c r="H32" s="4"/>
      <c r="I32" s="4"/>
      <c r="J32" s="4"/>
      <c r="K32" s="4"/>
      <c r="L32" s="42">
        <f t="shared" si="0"/>
        <v>1.5</v>
      </c>
      <c r="M32" s="4">
        <v>3</v>
      </c>
      <c r="N32" s="42">
        <f t="shared" si="1"/>
        <v>50</v>
      </c>
    </row>
    <row r="33" spans="1:14" ht="15">
      <c r="A33" s="55" t="s">
        <v>55</v>
      </c>
      <c r="B33" s="4">
        <v>1.5</v>
      </c>
      <c r="C33" s="4">
        <v>1.5</v>
      </c>
      <c r="D33" s="4">
        <v>1.5</v>
      </c>
      <c r="E33" s="4">
        <v>1.5</v>
      </c>
      <c r="F33" s="4">
        <v>1.5</v>
      </c>
      <c r="G33" s="4">
        <v>1.5</v>
      </c>
      <c r="H33" s="4">
        <v>1.5</v>
      </c>
      <c r="I33" s="4">
        <v>1.5</v>
      </c>
      <c r="J33" s="4">
        <v>1.5</v>
      </c>
      <c r="K33" s="4">
        <v>1.5</v>
      </c>
      <c r="L33" s="42">
        <f t="shared" si="0"/>
        <v>1.5</v>
      </c>
      <c r="M33" s="4">
        <v>3</v>
      </c>
      <c r="N33" s="42">
        <f t="shared" si="1"/>
        <v>50</v>
      </c>
    </row>
    <row r="34" spans="1:14" ht="15">
      <c r="A34" s="118" t="s">
        <v>130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2">
        <f t="shared" si="0"/>
        <v>1</v>
      </c>
      <c r="M34" s="4">
        <v>2</v>
      </c>
      <c r="N34" s="42">
        <f t="shared" si="1"/>
        <v>50</v>
      </c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Q20" sqref="Q20"/>
    </sheetView>
  </sheetViews>
  <sheetFormatPr defaultColWidth="9.140625" defaultRowHeight="15"/>
  <sheetData>
    <row r="1" spans="1:13" ht="15.75">
      <c r="A1" s="76"/>
      <c r="B1" s="76"/>
      <c r="C1" s="77"/>
      <c r="D1" s="78"/>
      <c r="E1" s="78"/>
      <c r="F1" s="78"/>
      <c r="G1" s="78"/>
      <c r="H1" s="78"/>
      <c r="I1" s="78"/>
      <c r="J1" s="78"/>
      <c r="K1" s="76" t="s">
        <v>56</v>
      </c>
      <c r="L1" s="78"/>
      <c r="M1" s="78"/>
    </row>
    <row r="2" spans="1:14" ht="15.75">
      <c r="A2" s="77"/>
      <c r="B2" s="78"/>
      <c r="C2" s="78"/>
      <c r="D2" s="78"/>
      <c r="E2" s="78"/>
      <c r="F2" s="78"/>
      <c r="G2" s="78"/>
      <c r="H2" s="78"/>
      <c r="I2" s="78"/>
      <c r="J2" s="178" t="s">
        <v>237</v>
      </c>
      <c r="K2" s="178"/>
      <c r="L2" s="178"/>
      <c r="M2" s="178"/>
      <c r="N2" s="178"/>
    </row>
    <row r="3" spans="1:13" ht="15.75">
      <c r="A3" s="77"/>
      <c r="B3" s="78"/>
      <c r="C3" s="78"/>
      <c r="D3" s="78"/>
      <c r="E3" s="78"/>
      <c r="F3" s="78"/>
      <c r="G3" s="78"/>
      <c r="H3" s="78"/>
      <c r="I3" s="78"/>
      <c r="J3" s="78"/>
      <c r="K3" s="172" t="s">
        <v>230</v>
      </c>
      <c r="L3" s="171"/>
      <c r="M3" s="171"/>
    </row>
    <row r="4" spans="1:14" ht="15.75">
      <c r="A4" s="79"/>
      <c r="B4" s="78"/>
      <c r="C4" s="78"/>
      <c r="D4" s="78"/>
      <c r="E4" s="78"/>
      <c r="F4" s="78"/>
      <c r="G4" s="78"/>
      <c r="H4" s="78"/>
      <c r="I4" s="78"/>
      <c r="J4" s="78"/>
      <c r="K4" s="172"/>
      <c r="L4" s="171"/>
      <c r="M4" s="171"/>
      <c r="N4" s="171"/>
    </row>
    <row r="5" spans="1:15" ht="15.75">
      <c r="A5" s="77"/>
      <c r="B5" s="78"/>
      <c r="C5" s="78"/>
      <c r="D5" s="78"/>
      <c r="E5" s="78"/>
      <c r="F5" s="78"/>
      <c r="G5" s="78"/>
      <c r="H5" s="78"/>
      <c r="I5" s="80"/>
      <c r="J5" s="78"/>
      <c r="K5" s="149" t="s">
        <v>212</v>
      </c>
      <c r="L5" s="150"/>
      <c r="M5" s="177"/>
      <c r="N5" s="177"/>
      <c r="O5" s="177"/>
    </row>
    <row r="6" spans="1:13" ht="15.75">
      <c r="A6" s="79"/>
      <c r="B6" s="78"/>
      <c r="C6" s="79"/>
      <c r="D6" s="78"/>
      <c r="E6" s="78"/>
      <c r="F6" s="78"/>
      <c r="G6" s="78"/>
      <c r="H6" s="78"/>
      <c r="I6" s="78"/>
      <c r="J6" s="78"/>
      <c r="K6" s="79" t="s">
        <v>57</v>
      </c>
      <c r="L6" s="78"/>
      <c r="M6" s="79" t="s">
        <v>210</v>
      </c>
    </row>
    <row r="7" spans="1:13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3" ht="15">
      <c r="A8" s="78"/>
      <c r="B8" s="78"/>
      <c r="C8" s="78"/>
    </row>
    <row r="9" spans="1:5" ht="9.75" customHeight="1">
      <c r="A9" s="179"/>
      <c r="B9" s="171"/>
      <c r="C9" s="171"/>
      <c r="D9" s="171"/>
      <c r="E9" s="171"/>
    </row>
    <row r="10" spans="1:14" ht="23.25" customHeight="1">
      <c r="A10" s="83"/>
      <c r="B10" s="84"/>
      <c r="C10" s="173" t="s">
        <v>213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15.75">
      <c r="A11" s="83"/>
      <c r="B11" s="81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ht="18">
      <c r="A12" s="180" t="s">
        <v>244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18">
      <c r="A13" s="180" t="s">
        <v>224</v>
      </c>
      <c r="B13" s="181"/>
      <c r="C13" s="181"/>
      <c r="D13" s="181"/>
      <c r="E13" s="181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18">
      <c r="A14" s="85"/>
      <c r="B14" s="85"/>
      <c r="C14" s="183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8">
      <c r="A15" s="18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4" ht="18.75">
      <c r="A16" s="167"/>
      <c r="B16" s="170"/>
      <c r="C16" s="170"/>
      <c r="D16" s="170"/>
      <c r="E16" s="86"/>
      <c r="G16" s="175"/>
      <c r="H16" s="176"/>
      <c r="I16" s="176"/>
      <c r="J16" s="176"/>
      <c r="N16" s="82"/>
    </row>
    <row r="17" spans="1:5" ht="15.75">
      <c r="A17" s="167"/>
      <c r="B17" s="170"/>
      <c r="C17" s="170"/>
      <c r="D17" s="170"/>
      <c r="E17" s="170"/>
    </row>
    <row r="18" spans="1:5" ht="15.75">
      <c r="A18" s="167"/>
      <c r="B18" s="170"/>
      <c r="C18" s="170"/>
      <c r="D18" s="170"/>
      <c r="E18" s="170"/>
    </row>
    <row r="19" spans="1:13" ht="15.75">
      <c r="A19" s="85"/>
      <c r="B19" s="85"/>
      <c r="C19" s="83"/>
      <c r="D19" s="81"/>
      <c r="E19" s="81"/>
      <c r="J19" s="169"/>
      <c r="K19" s="169"/>
      <c r="L19" s="169"/>
      <c r="M19" s="169"/>
    </row>
    <row r="20" spans="1:13" ht="15.75">
      <c r="A20" s="167"/>
      <c r="B20" s="167"/>
      <c r="C20" s="167"/>
      <c r="D20" s="167"/>
      <c r="E20" s="167"/>
      <c r="J20" s="169"/>
      <c r="K20" s="169"/>
      <c r="L20" s="169"/>
      <c r="M20" s="169"/>
    </row>
    <row r="21" spans="1:14" ht="15.75">
      <c r="A21" s="167"/>
      <c r="B21" s="170"/>
      <c r="C21" s="170"/>
      <c r="D21" s="170"/>
      <c r="E21" s="170"/>
      <c r="F21" s="83"/>
      <c r="G21" s="84"/>
      <c r="H21" s="84"/>
      <c r="I21" s="84"/>
      <c r="J21" s="84"/>
      <c r="K21" s="167" t="s">
        <v>115</v>
      </c>
      <c r="L21" s="171"/>
      <c r="M21" s="171"/>
      <c r="N21" s="171"/>
    </row>
    <row r="22" spans="1:15" ht="15.75">
      <c r="A22" s="167"/>
      <c r="B22" s="170"/>
      <c r="C22" s="170"/>
      <c r="D22" s="170"/>
      <c r="E22" s="170"/>
      <c r="F22" s="83"/>
      <c r="G22" s="83"/>
      <c r="H22" s="83"/>
      <c r="I22" s="83"/>
      <c r="J22" s="83"/>
      <c r="K22" s="167" t="s">
        <v>211</v>
      </c>
      <c r="L22" s="171"/>
      <c r="M22" s="171"/>
      <c r="N22" s="171"/>
      <c r="O22" s="87"/>
    </row>
    <row r="23" spans="1:15" ht="15.75">
      <c r="A23" s="167"/>
      <c r="B23" s="167"/>
      <c r="C23" s="167"/>
      <c r="D23" s="167"/>
      <c r="E23" s="167"/>
      <c r="F23" s="83"/>
      <c r="G23" s="84"/>
      <c r="H23" s="84"/>
      <c r="I23" s="84"/>
      <c r="J23" s="84"/>
      <c r="K23" s="167" t="s">
        <v>117</v>
      </c>
      <c r="L23" s="171"/>
      <c r="M23" s="171"/>
      <c r="N23" s="171"/>
      <c r="O23" s="88"/>
    </row>
    <row r="24" spans="1:15" ht="15.75">
      <c r="A24" s="167"/>
      <c r="B24" s="170"/>
      <c r="C24" s="170"/>
      <c r="D24" s="170"/>
      <c r="E24" s="170"/>
      <c r="F24" s="83"/>
      <c r="G24" s="83"/>
      <c r="H24" s="83"/>
      <c r="I24" s="83"/>
      <c r="J24" s="83"/>
      <c r="K24" s="167" t="s">
        <v>116</v>
      </c>
      <c r="L24" s="171"/>
      <c r="M24" s="171"/>
      <c r="N24" s="171"/>
      <c r="O24" s="89"/>
    </row>
    <row r="25" spans="1:14" ht="15.75">
      <c r="A25" s="86"/>
      <c r="B25" s="86"/>
      <c r="C25" s="86"/>
      <c r="D25" s="86"/>
      <c r="E25" s="86"/>
      <c r="K25" s="184" t="s">
        <v>238</v>
      </c>
      <c r="L25" s="184"/>
      <c r="M25" s="184"/>
      <c r="N25" s="184"/>
    </row>
    <row r="26" spans="1:10" ht="15.75">
      <c r="A26" s="167"/>
      <c r="B26" s="168"/>
      <c r="C26" s="168"/>
      <c r="D26" s="168"/>
      <c r="E26" s="168"/>
      <c r="F26" s="83"/>
      <c r="G26" s="90"/>
      <c r="H26" s="90"/>
      <c r="I26" s="90"/>
      <c r="J26" s="90"/>
    </row>
    <row r="27" spans="1:9" ht="15.75">
      <c r="A27" s="167"/>
      <c r="B27" s="170"/>
      <c r="C27" s="170"/>
      <c r="D27" s="170"/>
      <c r="E27" s="170"/>
      <c r="F27" s="167"/>
      <c r="G27" s="171"/>
      <c r="H27" s="171"/>
      <c r="I27" s="171"/>
    </row>
    <row r="28" spans="1:10" ht="15.75">
      <c r="A28" s="167"/>
      <c r="B28" s="168"/>
      <c r="C28" s="168"/>
      <c r="D28" s="168"/>
      <c r="E28" s="168"/>
      <c r="F28" s="83"/>
      <c r="G28" s="82"/>
      <c r="H28" s="82"/>
      <c r="I28" s="82"/>
      <c r="J28" s="82"/>
    </row>
    <row r="29" spans="1:9" ht="15.75">
      <c r="A29" s="167"/>
      <c r="B29" s="167"/>
      <c r="C29" s="167"/>
      <c r="D29" s="167"/>
      <c r="E29" s="167"/>
      <c r="F29" s="167"/>
      <c r="G29" s="171"/>
      <c r="H29" s="171"/>
      <c r="I29" s="171"/>
    </row>
    <row r="30" spans="1:5" ht="15.75">
      <c r="A30" s="86"/>
      <c r="B30" s="86"/>
      <c r="C30" s="86"/>
      <c r="D30" s="86"/>
      <c r="E30" s="86"/>
    </row>
  </sheetData>
  <sheetProtection/>
  <mergeCells count="32">
    <mergeCell ref="F29:I29"/>
    <mergeCell ref="F27:I27"/>
    <mergeCell ref="A20:E20"/>
    <mergeCell ref="A21:E21"/>
    <mergeCell ref="C14:N14"/>
    <mergeCell ref="A27:E27"/>
    <mergeCell ref="A23:E23"/>
    <mergeCell ref="K25:N25"/>
    <mergeCell ref="A26:E26"/>
    <mergeCell ref="A29:E29"/>
    <mergeCell ref="J2:N2"/>
    <mergeCell ref="A9:E9"/>
    <mergeCell ref="A16:D16"/>
    <mergeCell ref="A17:E17"/>
    <mergeCell ref="K22:N22"/>
    <mergeCell ref="A15:N15"/>
    <mergeCell ref="A13:N13"/>
    <mergeCell ref="A12:N12"/>
    <mergeCell ref="A22:E22"/>
    <mergeCell ref="K3:M3"/>
    <mergeCell ref="K21:N21"/>
    <mergeCell ref="C10:N11"/>
    <mergeCell ref="G16:J16"/>
    <mergeCell ref="K4:N4"/>
    <mergeCell ref="M5:O5"/>
    <mergeCell ref="A28:E28"/>
    <mergeCell ref="J20:M20"/>
    <mergeCell ref="A18:E18"/>
    <mergeCell ref="A24:E24"/>
    <mergeCell ref="J19:M19"/>
    <mergeCell ref="K23:N23"/>
    <mergeCell ref="K24:N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8">
      <selection activeCell="M30" sqref="M30"/>
    </sheetView>
  </sheetViews>
  <sheetFormatPr defaultColWidth="9.140625" defaultRowHeight="15"/>
  <cols>
    <col min="1" max="1" width="25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1" width="5.8515625" style="0" customWidth="1"/>
    <col min="12" max="12" width="7.140625" style="0" customWidth="1"/>
    <col min="13" max="13" width="9.140625" style="0" customWidth="1"/>
    <col min="14" max="19" width="5.8515625" style="0" customWidth="1"/>
    <col min="20" max="20" width="6.57421875" style="0" customWidth="1"/>
  </cols>
  <sheetData>
    <row r="1" spans="1:20" ht="47.25" customHeight="1">
      <c r="A1" s="106"/>
      <c r="B1" s="97"/>
      <c r="C1" s="97"/>
      <c r="D1" s="97"/>
      <c r="E1" s="97"/>
      <c r="F1" s="97"/>
      <c r="G1" s="97"/>
      <c r="H1" s="97"/>
      <c r="I1" s="97"/>
      <c r="J1" s="106"/>
      <c r="K1" s="106"/>
      <c r="L1" s="106"/>
      <c r="M1" s="106"/>
      <c r="N1" s="106"/>
      <c r="O1" s="106"/>
      <c r="P1" s="106"/>
      <c r="Q1" s="106"/>
      <c r="R1" s="106"/>
      <c r="S1" s="119"/>
      <c r="T1" s="97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</row>
    <row r="12" spans="1:20" ht="0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  <row r="13" spans="1:7" ht="3.75" customHeight="1" hidden="1">
      <c r="A13" s="187"/>
      <c r="B13" s="187"/>
      <c r="C13" s="187"/>
      <c r="D13" s="187"/>
      <c r="E13" s="187"/>
      <c r="F13" s="187"/>
      <c r="G13" s="187"/>
    </row>
    <row r="14" spans="1:4" ht="15" customHeight="1">
      <c r="A14" s="16"/>
      <c r="B14" s="186" t="s">
        <v>10</v>
      </c>
      <c r="C14" s="186"/>
      <c r="D14" s="186"/>
    </row>
    <row r="16" spans="1:20" ht="15">
      <c r="A16" s="188" t="s">
        <v>0</v>
      </c>
      <c r="B16" s="32" t="s">
        <v>1</v>
      </c>
      <c r="C16" s="32" t="s">
        <v>4</v>
      </c>
      <c r="D16" s="32" t="s">
        <v>5</v>
      </c>
      <c r="E16" s="33" t="s">
        <v>6</v>
      </c>
      <c r="F16" s="189" t="s">
        <v>7</v>
      </c>
      <c r="G16" s="192" t="s">
        <v>27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</row>
    <row r="17" spans="1:20" ht="18.75">
      <c r="A17" s="188"/>
      <c r="B17" s="190" t="s">
        <v>8</v>
      </c>
      <c r="C17" s="191"/>
      <c r="D17" s="191"/>
      <c r="E17" s="191"/>
      <c r="F17" s="189"/>
      <c r="G17" s="35" t="s">
        <v>23</v>
      </c>
      <c r="H17" s="57" t="s">
        <v>24</v>
      </c>
      <c r="I17" s="57" t="s">
        <v>25</v>
      </c>
      <c r="J17" s="57" t="s">
        <v>118</v>
      </c>
      <c r="K17" s="57" t="s">
        <v>119</v>
      </c>
      <c r="L17" s="57" t="s">
        <v>120</v>
      </c>
      <c r="M17" s="57" t="s">
        <v>121</v>
      </c>
      <c r="N17" s="57" t="s">
        <v>122</v>
      </c>
      <c r="O17" s="57" t="s">
        <v>123</v>
      </c>
      <c r="P17" s="57" t="s">
        <v>124</v>
      </c>
      <c r="Q17" s="57" t="s">
        <v>125</v>
      </c>
      <c r="R17" s="57" t="s">
        <v>126</v>
      </c>
      <c r="S17" s="57" t="s">
        <v>26</v>
      </c>
      <c r="T17" s="126" t="s">
        <v>167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3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  <c r="T18" s="59"/>
    </row>
    <row r="19" spans="1:20" ht="46.5" customHeight="1">
      <c r="A19" s="17" t="s">
        <v>68</v>
      </c>
      <c r="B19" s="6" t="s">
        <v>79</v>
      </c>
      <c r="C19" s="4">
        <v>4.8</v>
      </c>
      <c r="D19" s="4">
        <v>7.36</v>
      </c>
      <c r="E19" s="4">
        <v>14</v>
      </c>
      <c r="F19" s="4">
        <v>206.4</v>
      </c>
      <c r="G19" s="42">
        <v>74.96</v>
      </c>
      <c r="H19" s="4">
        <v>15.18</v>
      </c>
      <c r="I19" s="4">
        <v>0.42</v>
      </c>
      <c r="J19" s="4">
        <v>59.04</v>
      </c>
      <c r="K19" s="4">
        <v>28.32</v>
      </c>
      <c r="L19" s="4">
        <v>0.015</v>
      </c>
      <c r="M19" s="133">
        <v>0.001</v>
      </c>
      <c r="N19" s="4">
        <v>0.272</v>
      </c>
      <c r="O19" s="4"/>
      <c r="P19" s="4">
        <v>0.13</v>
      </c>
      <c r="Q19" s="4">
        <v>55.2</v>
      </c>
      <c r="R19" s="4">
        <v>0.15</v>
      </c>
      <c r="S19" s="4"/>
      <c r="T19" s="4">
        <v>311</v>
      </c>
    </row>
    <row r="20" spans="1:20" ht="15.75">
      <c r="A20" s="17" t="s">
        <v>142</v>
      </c>
      <c r="B20" s="6">
        <v>200</v>
      </c>
      <c r="C20" s="63">
        <v>1</v>
      </c>
      <c r="D20" s="63">
        <v>1</v>
      </c>
      <c r="E20" s="63">
        <v>1.4</v>
      </c>
      <c r="F20" s="63">
        <v>58.4</v>
      </c>
      <c r="G20" s="63">
        <v>45.12</v>
      </c>
      <c r="H20" s="63">
        <v>12.5</v>
      </c>
      <c r="I20" s="63">
        <v>1.34</v>
      </c>
      <c r="J20" s="63">
        <v>37.2</v>
      </c>
      <c r="K20" s="63">
        <v>80.34</v>
      </c>
      <c r="L20" s="63">
        <v>0.002</v>
      </c>
      <c r="M20" s="63">
        <v>0.0005</v>
      </c>
      <c r="N20" s="63"/>
      <c r="O20" s="63">
        <v>0.012</v>
      </c>
      <c r="P20" s="63">
        <v>0.056</v>
      </c>
      <c r="Q20" s="63">
        <v>6.6</v>
      </c>
      <c r="R20" s="63">
        <v>0.014</v>
      </c>
      <c r="S20" s="63">
        <v>0.5</v>
      </c>
      <c r="T20" s="63">
        <v>630</v>
      </c>
    </row>
    <row r="21" spans="1:20" ht="31.5">
      <c r="A21" s="17" t="s">
        <v>69</v>
      </c>
      <c r="B21" s="6">
        <v>10</v>
      </c>
      <c r="C21" s="21">
        <v>2.32</v>
      </c>
      <c r="D21" s="132">
        <v>2.95</v>
      </c>
      <c r="E21" s="132"/>
      <c r="F21" s="132">
        <v>36.4</v>
      </c>
      <c r="G21" s="4">
        <v>88</v>
      </c>
      <c r="H21" s="4">
        <v>2.33</v>
      </c>
      <c r="I21" s="4">
        <v>0.01</v>
      </c>
      <c r="J21" s="4">
        <v>33.3</v>
      </c>
      <c r="K21" s="4">
        <v>5.86</v>
      </c>
      <c r="L21" s="4"/>
      <c r="M21" s="4">
        <v>0.001</v>
      </c>
      <c r="N21" s="4"/>
      <c r="O21" s="4">
        <v>0.003</v>
      </c>
      <c r="P21" s="4">
        <v>0.002</v>
      </c>
      <c r="Q21" s="4">
        <v>19.2</v>
      </c>
      <c r="R21" s="4">
        <v>0.63</v>
      </c>
      <c r="S21" s="4">
        <v>0.005</v>
      </c>
      <c r="T21" s="137" t="s">
        <v>189</v>
      </c>
    </row>
    <row r="22" spans="1:20" ht="31.5">
      <c r="A22" s="17" t="s">
        <v>70</v>
      </c>
      <c r="B22" s="6">
        <v>10</v>
      </c>
      <c r="C22" s="21">
        <v>0.08</v>
      </c>
      <c r="D22" s="5">
        <v>7.25</v>
      </c>
      <c r="E22" s="5">
        <v>0.17</v>
      </c>
      <c r="F22" s="5">
        <v>66.1</v>
      </c>
      <c r="G22" s="4">
        <v>1.2</v>
      </c>
      <c r="H22" s="4">
        <v>0.04</v>
      </c>
      <c r="I22" s="4"/>
      <c r="J22" s="4">
        <v>1.9</v>
      </c>
      <c r="K22" s="4">
        <v>1.5</v>
      </c>
      <c r="L22" s="4"/>
      <c r="M22" s="4"/>
      <c r="N22" s="4"/>
      <c r="O22" s="4">
        <v>0.38</v>
      </c>
      <c r="P22" s="4">
        <v>0.01</v>
      </c>
      <c r="Q22" s="4">
        <v>65.3</v>
      </c>
      <c r="R22" s="4">
        <v>0.15</v>
      </c>
      <c r="S22" s="4"/>
      <c r="T22" s="4">
        <v>96</v>
      </c>
    </row>
    <row r="23" spans="1:20" ht="15.75">
      <c r="A23" s="17" t="s">
        <v>92</v>
      </c>
      <c r="B23" s="6">
        <v>100</v>
      </c>
      <c r="C23" s="125">
        <v>0.4</v>
      </c>
      <c r="D23" s="125">
        <v>0.3</v>
      </c>
      <c r="E23" s="125">
        <v>10.3</v>
      </c>
      <c r="F23" s="125">
        <v>57</v>
      </c>
      <c r="G23" s="136">
        <v>19</v>
      </c>
      <c r="H23" s="136">
        <v>12</v>
      </c>
      <c r="I23" s="136">
        <v>0.3</v>
      </c>
      <c r="J23" s="136">
        <v>16</v>
      </c>
      <c r="K23" s="136">
        <v>55</v>
      </c>
      <c r="L23" s="136">
        <v>0.001</v>
      </c>
      <c r="M23" s="136">
        <v>0.001</v>
      </c>
      <c r="N23" s="136">
        <v>0.1</v>
      </c>
      <c r="O23" s="136">
        <v>0.02</v>
      </c>
      <c r="P23" s="136">
        <v>0.03</v>
      </c>
      <c r="Q23" s="136">
        <v>2</v>
      </c>
      <c r="R23" s="136">
        <v>0.9</v>
      </c>
      <c r="S23" s="136">
        <v>15</v>
      </c>
      <c r="T23" s="136" t="s">
        <v>195</v>
      </c>
    </row>
    <row r="24" spans="1:20" ht="35.25" customHeight="1">
      <c r="A24" s="17" t="s">
        <v>197</v>
      </c>
      <c r="B24" s="10">
        <v>200</v>
      </c>
      <c r="C24" s="135">
        <v>3.8</v>
      </c>
      <c r="D24" s="135">
        <v>3.75</v>
      </c>
      <c r="E24" s="135">
        <v>16.5</v>
      </c>
      <c r="F24" s="135">
        <v>108.5</v>
      </c>
      <c r="G24" s="135">
        <v>178.5</v>
      </c>
      <c r="H24" s="135">
        <v>18</v>
      </c>
      <c r="I24" s="135">
        <v>0.15</v>
      </c>
      <c r="J24" s="135">
        <v>136.5</v>
      </c>
      <c r="K24" s="135">
        <v>60</v>
      </c>
      <c r="L24" s="135">
        <v>0.015</v>
      </c>
      <c r="M24" s="135">
        <v>0.003</v>
      </c>
      <c r="N24" s="135">
        <v>0.15</v>
      </c>
      <c r="O24" s="135">
        <v>0.045</v>
      </c>
      <c r="P24" s="135">
        <v>0.22</v>
      </c>
      <c r="Q24" s="135">
        <v>33</v>
      </c>
      <c r="R24" s="135"/>
      <c r="S24" s="135">
        <v>0.9</v>
      </c>
      <c r="T24" s="135" t="s">
        <v>195</v>
      </c>
    </row>
    <row r="25" spans="1:20" ht="15.75">
      <c r="A25" s="17" t="s">
        <v>71</v>
      </c>
      <c r="B25" s="6">
        <v>30</v>
      </c>
      <c r="C25" s="21">
        <v>2.21</v>
      </c>
      <c r="D25" s="132">
        <v>1.35</v>
      </c>
      <c r="E25" s="132">
        <v>13.05</v>
      </c>
      <c r="F25" s="132">
        <v>46</v>
      </c>
      <c r="G25" s="4">
        <v>37.5</v>
      </c>
      <c r="H25" s="4">
        <v>12.3</v>
      </c>
      <c r="I25" s="4">
        <v>0.8</v>
      </c>
      <c r="J25" s="4">
        <v>38.7</v>
      </c>
      <c r="K25" s="4">
        <v>42.3</v>
      </c>
      <c r="L25" s="4"/>
      <c r="M25" s="4">
        <v>1E-05</v>
      </c>
      <c r="N25" s="4"/>
      <c r="O25" s="4">
        <v>0.04</v>
      </c>
      <c r="P25" s="4">
        <v>0.0075</v>
      </c>
      <c r="Q25" s="4"/>
      <c r="R25" s="4"/>
      <c r="S25" s="4">
        <v>0.006</v>
      </c>
      <c r="T25" s="4" t="s">
        <v>195</v>
      </c>
    </row>
    <row r="26" spans="1:20" ht="15.75">
      <c r="A26" s="17" t="s">
        <v>72</v>
      </c>
      <c r="B26" s="6">
        <v>24</v>
      </c>
      <c r="C26" s="132">
        <v>1.7</v>
      </c>
      <c r="D26" s="132">
        <v>0.66</v>
      </c>
      <c r="E26" s="132">
        <v>8.5</v>
      </c>
      <c r="F26" s="132">
        <v>51.79</v>
      </c>
      <c r="G26" s="4">
        <v>14.6</v>
      </c>
      <c r="H26" s="4">
        <v>7.9</v>
      </c>
      <c r="I26" s="4">
        <v>0.36</v>
      </c>
      <c r="J26" s="4">
        <v>24.9</v>
      </c>
      <c r="K26" s="4">
        <v>33.19</v>
      </c>
      <c r="L26" s="4"/>
      <c r="M26" s="4"/>
      <c r="N26" s="4">
        <v>0.009</v>
      </c>
      <c r="O26" s="4">
        <v>0.019</v>
      </c>
      <c r="P26" s="4">
        <v>0.006</v>
      </c>
      <c r="Q26" s="4"/>
      <c r="R26" s="4"/>
      <c r="S26" s="4">
        <v>0.004</v>
      </c>
      <c r="T26" s="4" t="s">
        <v>195</v>
      </c>
    </row>
    <row r="27" spans="1:20" s="19" customFormat="1" ht="15.75">
      <c r="A27" s="2" t="s">
        <v>60</v>
      </c>
      <c r="B27" s="3">
        <v>784</v>
      </c>
      <c r="C27" s="3">
        <f>SUM(C19+C20+C21+C22+C23+C25+C26)</f>
        <v>12.509999999999998</v>
      </c>
      <c r="D27" s="3">
        <f aca="true" t="shared" si="0" ref="D27:S27">SUM(D19+D20+D21+D22+D23+D25+D26)</f>
        <v>20.87</v>
      </c>
      <c r="E27" s="3">
        <f t="shared" si="0"/>
        <v>47.42</v>
      </c>
      <c r="F27" s="3">
        <f t="shared" si="0"/>
        <v>522.0899999999999</v>
      </c>
      <c r="G27" s="3">
        <f t="shared" si="0"/>
        <v>280.38</v>
      </c>
      <c r="H27" s="3">
        <f t="shared" si="0"/>
        <v>62.24999999999999</v>
      </c>
      <c r="I27" s="3">
        <f t="shared" si="0"/>
        <v>3.23</v>
      </c>
      <c r="J27" s="3">
        <f t="shared" si="0"/>
        <v>211.04000000000005</v>
      </c>
      <c r="K27" s="3">
        <f t="shared" si="0"/>
        <v>246.51</v>
      </c>
      <c r="L27" s="3">
        <f t="shared" si="0"/>
        <v>0.018000000000000002</v>
      </c>
      <c r="M27" s="3">
        <f t="shared" si="0"/>
        <v>0.00351</v>
      </c>
      <c r="N27" s="3">
        <f t="shared" si="0"/>
        <v>0.381</v>
      </c>
      <c r="O27" s="3">
        <f t="shared" si="0"/>
        <v>0.47400000000000003</v>
      </c>
      <c r="P27" s="3">
        <f t="shared" si="0"/>
        <v>0.24150000000000002</v>
      </c>
      <c r="Q27" s="3">
        <f t="shared" si="0"/>
        <v>148.3</v>
      </c>
      <c r="R27" s="3">
        <f t="shared" si="0"/>
        <v>1.844</v>
      </c>
      <c r="S27" s="3">
        <f t="shared" si="0"/>
        <v>15.515</v>
      </c>
      <c r="T27" s="3"/>
    </row>
    <row r="28" spans="1:20" ht="15.75">
      <c r="A28" s="2" t="s">
        <v>3</v>
      </c>
      <c r="B28" s="6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70" t="s">
        <v>77</v>
      </c>
      <c r="B29" s="6">
        <v>60</v>
      </c>
      <c r="C29" s="72">
        <v>0.48</v>
      </c>
      <c r="D29" s="73">
        <v>1.56</v>
      </c>
      <c r="E29" s="73">
        <v>4.14</v>
      </c>
      <c r="F29" s="73">
        <v>51.22</v>
      </c>
      <c r="G29" s="74">
        <v>10.07</v>
      </c>
      <c r="H29" s="74">
        <v>5.5</v>
      </c>
      <c r="I29" s="75"/>
      <c r="J29" s="75">
        <v>12.48</v>
      </c>
      <c r="K29" s="75">
        <v>17.58</v>
      </c>
      <c r="L29" s="75">
        <v>0.0009</v>
      </c>
      <c r="M29" s="75"/>
      <c r="N29" s="75">
        <v>0.007</v>
      </c>
      <c r="O29" s="75">
        <v>0.018</v>
      </c>
      <c r="P29" s="75">
        <v>0.018</v>
      </c>
      <c r="Q29" s="75">
        <v>4.62</v>
      </c>
      <c r="R29" s="75"/>
      <c r="S29" s="75">
        <v>0.03</v>
      </c>
      <c r="T29" s="75">
        <v>612</v>
      </c>
    </row>
    <row r="30" spans="1:20" ht="37.5" customHeight="1">
      <c r="A30" s="11" t="s">
        <v>225</v>
      </c>
      <c r="B30" s="6">
        <v>200</v>
      </c>
      <c r="C30" s="65">
        <v>5.25</v>
      </c>
      <c r="D30" s="65">
        <v>6.5</v>
      </c>
      <c r="E30" s="65">
        <v>7.5</v>
      </c>
      <c r="F30" s="65">
        <v>186</v>
      </c>
      <c r="G30" s="125">
        <v>58.6</v>
      </c>
      <c r="H30" s="125">
        <v>15.93</v>
      </c>
      <c r="I30" s="125">
        <v>1.67</v>
      </c>
      <c r="J30" s="125">
        <v>19.25</v>
      </c>
      <c r="K30" s="125">
        <v>12.3</v>
      </c>
      <c r="L30" s="125"/>
      <c r="M30" s="125"/>
      <c r="N30" s="125"/>
      <c r="O30" s="125">
        <v>0.007</v>
      </c>
      <c r="P30" s="125">
        <v>0.0095</v>
      </c>
      <c r="Q30" s="125">
        <v>32.5</v>
      </c>
      <c r="R30" s="125"/>
      <c r="S30" s="125">
        <v>0.7</v>
      </c>
      <c r="T30" s="4">
        <v>133</v>
      </c>
    </row>
    <row r="31" spans="1:20" ht="31.5">
      <c r="A31" s="17" t="s">
        <v>155</v>
      </c>
      <c r="B31" s="6" t="s">
        <v>220</v>
      </c>
      <c r="C31" s="132">
        <v>8.64</v>
      </c>
      <c r="D31" s="132">
        <v>6.12</v>
      </c>
      <c r="E31" s="132">
        <v>2.79</v>
      </c>
      <c r="F31" s="132">
        <v>206.64</v>
      </c>
      <c r="G31" s="38">
        <v>32.48</v>
      </c>
      <c r="H31" s="38">
        <v>6.97</v>
      </c>
      <c r="I31" s="4">
        <v>1</v>
      </c>
      <c r="J31" s="4">
        <v>37.08</v>
      </c>
      <c r="K31" s="4">
        <v>30.24</v>
      </c>
      <c r="L31" s="4">
        <v>0.0012</v>
      </c>
      <c r="M31" s="4">
        <v>0.009</v>
      </c>
      <c r="N31" s="4">
        <v>0.07</v>
      </c>
      <c r="O31" s="4">
        <v>0.008</v>
      </c>
      <c r="P31" s="4">
        <v>0.013</v>
      </c>
      <c r="Q31" s="4">
        <v>89.64</v>
      </c>
      <c r="R31" s="4">
        <v>2.6</v>
      </c>
      <c r="S31" s="4">
        <v>0.65</v>
      </c>
      <c r="T31" s="4">
        <v>451</v>
      </c>
    </row>
    <row r="32" spans="1:20" ht="15.75">
      <c r="A32" s="17" t="s">
        <v>228</v>
      </c>
      <c r="B32" s="10">
        <v>150</v>
      </c>
      <c r="C32" s="21">
        <v>4.13</v>
      </c>
      <c r="D32" s="132">
        <v>6.22</v>
      </c>
      <c r="E32" s="132">
        <v>27.82</v>
      </c>
      <c r="F32" s="132">
        <v>139.95</v>
      </c>
      <c r="G32" s="4">
        <v>21.82</v>
      </c>
      <c r="H32" s="4">
        <v>22.49</v>
      </c>
      <c r="I32" s="4">
        <v>0.34</v>
      </c>
      <c r="J32" s="4">
        <v>162</v>
      </c>
      <c r="K32" s="4">
        <v>88.35</v>
      </c>
      <c r="L32" s="4">
        <v>0.03</v>
      </c>
      <c r="M32" s="4">
        <v>0.006</v>
      </c>
      <c r="N32" s="4">
        <v>0.45</v>
      </c>
      <c r="O32" s="4">
        <v>0.0075</v>
      </c>
      <c r="P32" s="4">
        <v>0.11</v>
      </c>
      <c r="Q32" s="4">
        <v>24.71</v>
      </c>
      <c r="R32" s="4"/>
      <c r="S32" s="4"/>
      <c r="T32" s="4">
        <v>43</v>
      </c>
    </row>
    <row r="33" spans="1:20" ht="15.75">
      <c r="A33" s="7" t="s">
        <v>196</v>
      </c>
      <c r="B33" s="6">
        <v>200</v>
      </c>
      <c r="C33" s="21"/>
      <c r="D33" s="132"/>
      <c r="E33" s="132">
        <v>12.4</v>
      </c>
      <c r="F33" s="132">
        <v>51</v>
      </c>
      <c r="G33" s="4">
        <v>9.28</v>
      </c>
      <c r="H33" s="4">
        <v>2.88</v>
      </c>
      <c r="I33" s="4">
        <v>0.08</v>
      </c>
      <c r="J33" s="4">
        <v>1.6</v>
      </c>
      <c r="K33" s="4">
        <v>12.24</v>
      </c>
      <c r="L33" s="4"/>
      <c r="M33" s="4"/>
      <c r="N33" s="4">
        <v>0.72</v>
      </c>
      <c r="O33" s="4">
        <v>0.002</v>
      </c>
      <c r="P33" s="4">
        <v>0.002</v>
      </c>
      <c r="Q33" s="4">
        <v>0.2</v>
      </c>
      <c r="R33" s="4"/>
      <c r="S33" s="4">
        <v>22.92</v>
      </c>
      <c r="T33" s="4">
        <v>699</v>
      </c>
    </row>
    <row r="34" spans="1:20" ht="15.75">
      <c r="A34" s="7" t="s">
        <v>71</v>
      </c>
      <c r="B34" s="6">
        <v>60</v>
      </c>
      <c r="C34" s="21">
        <v>4.42</v>
      </c>
      <c r="D34" s="132">
        <v>2.7</v>
      </c>
      <c r="E34" s="132">
        <v>26.1</v>
      </c>
      <c r="F34" s="132">
        <v>92</v>
      </c>
      <c r="G34" s="4">
        <v>75</v>
      </c>
      <c r="H34" s="4">
        <v>24.6</v>
      </c>
      <c r="I34" s="4">
        <v>0.16</v>
      </c>
      <c r="J34" s="4">
        <v>77.4</v>
      </c>
      <c r="K34" s="4">
        <v>84.6</v>
      </c>
      <c r="L34" s="4"/>
      <c r="M34" s="4">
        <v>2E-05</v>
      </c>
      <c r="N34" s="4"/>
      <c r="O34" s="4">
        <v>0.08</v>
      </c>
      <c r="P34" s="4">
        <v>0.015</v>
      </c>
      <c r="Q34" s="4"/>
      <c r="R34" s="4"/>
      <c r="S34" s="4">
        <v>0.012</v>
      </c>
      <c r="T34" s="4" t="s">
        <v>195</v>
      </c>
    </row>
    <row r="35" spans="1:20" ht="15.75">
      <c r="A35" s="7" t="s">
        <v>72</v>
      </c>
      <c r="B35" s="6">
        <v>24</v>
      </c>
      <c r="C35" s="151">
        <v>1.7</v>
      </c>
      <c r="D35" s="151">
        <v>0.66</v>
      </c>
      <c r="E35" s="151">
        <v>8.5</v>
      </c>
      <c r="F35" s="151">
        <v>51.79</v>
      </c>
      <c r="G35" s="4">
        <v>14.6</v>
      </c>
      <c r="H35" s="4">
        <v>7.9</v>
      </c>
      <c r="I35" s="4">
        <v>0.36</v>
      </c>
      <c r="J35" s="4">
        <v>24.9</v>
      </c>
      <c r="K35" s="4">
        <v>33.19</v>
      </c>
      <c r="L35" s="4"/>
      <c r="M35" s="4"/>
      <c r="N35" s="4">
        <v>0.009</v>
      </c>
      <c r="O35" s="4">
        <v>0.019</v>
      </c>
      <c r="P35" s="4">
        <v>0.006</v>
      </c>
      <c r="Q35" s="4"/>
      <c r="R35" s="4"/>
      <c r="S35" s="4">
        <v>0.004</v>
      </c>
      <c r="T35" s="4" t="s">
        <v>195</v>
      </c>
    </row>
    <row r="36" spans="1:20" s="19" customFormat="1" ht="15.75">
      <c r="A36" s="2" t="s">
        <v>61</v>
      </c>
      <c r="B36" s="3">
        <v>864</v>
      </c>
      <c r="C36" s="3">
        <f aca="true" t="shared" si="1" ref="C36:S36">SUM(C29:C35)</f>
        <v>24.62</v>
      </c>
      <c r="D36" s="3">
        <f t="shared" si="1"/>
        <v>23.759999999999998</v>
      </c>
      <c r="E36" s="3">
        <f t="shared" si="1"/>
        <v>89.25</v>
      </c>
      <c r="F36" s="3">
        <f t="shared" si="1"/>
        <v>778.5999999999999</v>
      </c>
      <c r="G36" s="3">
        <f t="shared" si="1"/>
        <v>221.85</v>
      </c>
      <c r="H36" s="3">
        <f t="shared" si="1"/>
        <v>86.27000000000001</v>
      </c>
      <c r="I36" s="3">
        <f t="shared" si="1"/>
        <v>3.61</v>
      </c>
      <c r="J36" s="3">
        <f t="shared" si="1"/>
        <v>334.71</v>
      </c>
      <c r="K36" s="3">
        <f t="shared" si="1"/>
        <v>278.5</v>
      </c>
      <c r="L36" s="3">
        <f t="shared" si="1"/>
        <v>0.0321</v>
      </c>
      <c r="M36" s="3">
        <f t="shared" si="1"/>
        <v>0.015019999999999999</v>
      </c>
      <c r="N36" s="3">
        <f t="shared" si="1"/>
        <v>1.2559999999999998</v>
      </c>
      <c r="O36" s="3">
        <f t="shared" si="1"/>
        <v>0.1415</v>
      </c>
      <c r="P36" s="3">
        <f t="shared" si="1"/>
        <v>0.1735</v>
      </c>
      <c r="Q36" s="3">
        <f t="shared" si="1"/>
        <v>151.67</v>
      </c>
      <c r="R36" s="3">
        <f t="shared" si="1"/>
        <v>2.6</v>
      </c>
      <c r="S36" s="3">
        <f t="shared" si="1"/>
        <v>24.316000000000003</v>
      </c>
      <c r="T36" s="3"/>
    </row>
    <row r="37" spans="1:20" ht="15.75">
      <c r="A37" s="2" t="s">
        <v>9</v>
      </c>
      <c r="B37" s="6"/>
      <c r="C37" s="93">
        <f>SUM(C27)+C36</f>
        <v>37.129999999999995</v>
      </c>
      <c r="D37" s="93">
        <f aca="true" t="shared" si="2" ref="D37:S37">SUM(D27)+D36</f>
        <v>44.629999999999995</v>
      </c>
      <c r="E37" s="93">
        <f t="shared" si="2"/>
        <v>136.67000000000002</v>
      </c>
      <c r="F37" s="93">
        <f t="shared" si="2"/>
        <v>1300.6899999999998</v>
      </c>
      <c r="G37" s="93">
        <f t="shared" si="2"/>
        <v>502.23</v>
      </c>
      <c r="H37" s="93">
        <f t="shared" si="2"/>
        <v>148.52</v>
      </c>
      <c r="I37" s="93">
        <f t="shared" si="2"/>
        <v>6.84</v>
      </c>
      <c r="J37" s="93">
        <f t="shared" si="2"/>
        <v>545.75</v>
      </c>
      <c r="K37" s="93">
        <f t="shared" si="2"/>
        <v>525.01</v>
      </c>
      <c r="L37" s="93">
        <f t="shared" si="2"/>
        <v>0.0501</v>
      </c>
      <c r="M37" s="93">
        <f t="shared" si="2"/>
        <v>0.018529999999999998</v>
      </c>
      <c r="N37" s="93">
        <f t="shared" si="2"/>
        <v>1.6369999999999998</v>
      </c>
      <c r="O37" s="93">
        <f t="shared" si="2"/>
        <v>0.6155</v>
      </c>
      <c r="P37" s="93">
        <f t="shared" si="2"/>
        <v>0.41500000000000004</v>
      </c>
      <c r="Q37" s="93">
        <f t="shared" si="2"/>
        <v>299.97</v>
      </c>
      <c r="R37" s="93">
        <f t="shared" si="2"/>
        <v>4.444</v>
      </c>
      <c r="S37" s="93">
        <f t="shared" si="2"/>
        <v>39.831</v>
      </c>
      <c r="T37" s="93"/>
    </row>
  </sheetData>
  <sheetProtection/>
  <mergeCells count="7">
    <mergeCell ref="A11:T12"/>
    <mergeCell ref="B14:D14"/>
    <mergeCell ref="A13:G13"/>
    <mergeCell ref="A16:A17"/>
    <mergeCell ref="F16:F17"/>
    <mergeCell ref="B17:E17"/>
    <mergeCell ref="G16:T16"/>
  </mergeCells>
  <printOptions verticalCentered="1"/>
  <pageMargins left="0" right="0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A13">
      <selection activeCell="T17" sqref="T17"/>
    </sheetView>
  </sheetViews>
  <sheetFormatPr defaultColWidth="9.140625" defaultRowHeight="15"/>
  <cols>
    <col min="1" max="1" width="20.851562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28125" style="0" customWidth="1"/>
    <col min="14" max="19" width="7.00390625" style="0" customWidth="1"/>
    <col min="20" max="20" width="7.421875" style="0" customWidth="1"/>
  </cols>
  <sheetData>
    <row r="1" spans="1:20" ht="15">
      <c r="A1" s="195"/>
      <c r="B1" s="195"/>
      <c r="C1" s="195"/>
      <c r="D1" s="195"/>
      <c r="E1" s="195"/>
      <c r="F1" s="196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">
      <c r="A2" s="10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8.75">
      <c r="A3" s="197" t="s">
        <v>11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15">
      <c r="A4" s="188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188"/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199" t="s">
        <v>27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20" ht="15" customHeight="1">
      <c r="A6" s="2" t="s">
        <v>2</v>
      </c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50.25" customHeight="1">
      <c r="A7" s="11" t="s">
        <v>80</v>
      </c>
      <c r="B7" s="101" t="s">
        <v>182</v>
      </c>
      <c r="C7" s="132">
        <v>16</v>
      </c>
      <c r="D7" s="132">
        <v>7.8</v>
      </c>
      <c r="E7" s="132">
        <v>38.6</v>
      </c>
      <c r="F7" s="132">
        <v>288.3</v>
      </c>
      <c r="G7" s="38">
        <v>260.5</v>
      </c>
      <c r="H7" s="38">
        <v>19.4</v>
      </c>
      <c r="I7" s="4">
        <v>0.94</v>
      </c>
      <c r="J7" s="4">
        <v>190</v>
      </c>
      <c r="K7" s="4">
        <v>22</v>
      </c>
      <c r="L7" s="4">
        <v>0.0008</v>
      </c>
      <c r="M7" s="4">
        <v>0.02</v>
      </c>
      <c r="N7" s="4">
        <v>0.059</v>
      </c>
      <c r="O7" s="4">
        <v>0.0008</v>
      </c>
      <c r="P7" s="4">
        <v>0.5</v>
      </c>
      <c r="Q7" s="4">
        <v>93.9</v>
      </c>
      <c r="R7" s="4">
        <v>2</v>
      </c>
      <c r="S7" s="4">
        <v>0.73</v>
      </c>
      <c r="T7" s="4">
        <v>366</v>
      </c>
    </row>
    <row r="8" spans="1:20" ht="21" customHeight="1">
      <c r="A8" s="11" t="s">
        <v>82</v>
      </c>
      <c r="B8" s="28">
        <v>200</v>
      </c>
      <c r="C8" s="21">
        <v>4.6</v>
      </c>
      <c r="D8" s="132">
        <v>4.4</v>
      </c>
      <c r="E8" s="132">
        <v>12.5</v>
      </c>
      <c r="F8" s="132">
        <v>107.2</v>
      </c>
      <c r="G8" s="4">
        <v>103</v>
      </c>
      <c r="H8" s="4">
        <v>14.3</v>
      </c>
      <c r="I8" s="4">
        <v>1.1</v>
      </c>
      <c r="J8" s="4">
        <v>80</v>
      </c>
      <c r="K8" s="4">
        <v>20</v>
      </c>
      <c r="L8" s="4">
        <v>0.001</v>
      </c>
      <c r="M8" s="4">
        <v>0.00023</v>
      </c>
      <c r="N8" s="4"/>
      <c r="O8" s="4">
        <v>0.04</v>
      </c>
      <c r="P8" s="4">
        <v>0.17</v>
      </c>
      <c r="Q8" s="4">
        <v>17.25</v>
      </c>
      <c r="R8" s="4">
        <v>1.6</v>
      </c>
      <c r="S8" s="4">
        <v>0.68</v>
      </c>
      <c r="T8" s="4">
        <v>642</v>
      </c>
    </row>
    <row r="9" spans="1:20" ht="31.5">
      <c r="A9" s="11" t="s">
        <v>70</v>
      </c>
      <c r="B9" s="6">
        <v>10</v>
      </c>
      <c r="C9" s="21">
        <v>0.08</v>
      </c>
      <c r="D9" s="132">
        <v>7.25</v>
      </c>
      <c r="E9" s="132">
        <v>0.17</v>
      </c>
      <c r="F9" s="132">
        <v>66.1</v>
      </c>
      <c r="G9" s="4">
        <v>1.2</v>
      </c>
      <c r="H9" s="4">
        <v>0.04</v>
      </c>
      <c r="I9" s="4"/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15.75">
      <c r="A10" s="11" t="s">
        <v>71</v>
      </c>
      <c r="B10" s="6">
        <v>30</v>
      </c>
      <c r="C10" s="21">
        <v>2.21</v>
      </c>
      <c r="D10" s="151">
        <v>1.35</v>
      </c>
      <c r="E10" s="151">
        <v>13.05</v>
      </c>
      <c r="F10" s="151">
        <v>46</v>
      </c>
      <c r="G10" s="4">
        <v>37.5</v>
      </c>
      <c r="H10" s="4">
        <v>12.3</v>
      </c>
      <c r="I10" s="4">
        <v>0.8</v>
      </c>
      <c r="J10" s="4">
        <v>38.7</v>
      </c>
      <c r="K10" s="4">
        <v>42.3</v>
      </c>
      <c r="L10" s="4"/>
      <c r="M10" s="4">
        <v>1E-05</v>
      </c>
      <c r="N10" s="4"/>
      <c r="O10" s="4">
        <v>0.04</v>
      </c>
      <c r="P10" s="4">
        <v>0.0075</v>
      </c>
      <c r="Q10" s="4"/>
      <c r="R10" s="4"/>
      <c r="S10" s="4">
        <v>0.006</v>
      </c>
      <c r="T10" s="4" t="s">
        <v>195</v>
      </c>
    </row>
    <row r="11" spans="1:20" ht="15.75">
      <c r="A11" s="17" t="s">
        <v>72</v>
      </c>
      <c r="B11" s="6">
        <v>24</v>
      </c>
      <c r="C11" s="151">
        <v>1.7</v>
      </c>
      <c r="D11" s="151">
        <v>0.66</v>
      </c>
      <c r="E11" s="151">
        <v>8.5</v>
      </c>
      <c r="F11" s="151">
        <v>51.79</v>
      </c>
      <c r="G11" s="4">
        <v>14.6</v>
      </c>
      <c r="H11" s="4">
        <v>7.9</v>
      </c>
      <c r="I11" s="4">
        <v>0.36</v>
      </c>
      <c r="J11" s="4">
        <v>24.9</v>
      </c>
      <c r="K11" s="4">
        <v>33.19</v>
      </c>
      <c r="L11" s="4"/>
      <c r="M11" s="4"/>
      <c r="N11" s="4">
        <v>0.009</v>
      </c>
      <c r="O11" s="4">
        <v>0.019</v>
      </c>
      <c r="P11" s="4">
        <v>0.006</v>
      </c>
      <c r="Q11" s="4"/>
      <c r="R11" s="4"/>
      <c r="S11" s="4">
        <v>0.004</v>
      </c>
      <c r="T11" s="4" t="s">
        <v>195</v>
      </c>
    </row>
    <row r="12" spans="1:20" ht="15.75">
      <c r="A12" s="17" t="s">
        <v>83</v>
      </c>
      <c r="B12" s="6">
        <v>100</v>
      </c>
      <c r="C12" s="21">
        <v>0.4</v>
      </c>
      <c r="D12" s="132">
        <v>0.4</v>
      </c>
      <c r="E12" s="132">
        <v>9.8</v>
      </c>
      <c r="F12" s="132">
        <v>52</v>
      </c>
      <c r="G12" s="4">
        <v>26</v>
      </c>
      <c r="H12" s="4">
        <v>9</v>
      </c>
      <c r="I12" s="4">
        <v>2.2</v>
      </c>
      <c r="J12" s="4">
        <v>11</v>
      </c>
      <c r="K12" s="4">
        <v>48</v>
      </c>
      <c r="L12" s="4">
        <v>0.002</v>
      </c>
      <c r="M12" s="4">
        <v>0.004</v>
      </c>
      <c r="N12" s="4">
        <v>0.08</v>
      </c>
      <c r="O12" s="4">
        <v>0.03</v>
      </c>
      <c r="P12" s="4">
        <v>0.02</v>
      </c>
      <c r="Q12" s="4">
        <v>5</v>
      </c>
      <c r="R12" s="4"/>
      <c r="S12" s="4">
        <v>10</v>
      </c>
      <c r="T12" s="4" t="s">
        <v>195</v>
      </c>
    </row>
    <row r="13" spans="1:20" ht="15.75">
      <c r="A13" s="12" t="s">
        <v>60</v>
      </c>
      <c r="B13" s="3">
        <v>594</v>
      </c>
      <c r="C13" s="128">
        <f>SUM(C7:C12)</f>
        <v>24.99</v>
      </c>
      <c r="D13" s="128">
        <f aca="true" t="shared" si="0" ref="D13:S13">SUM(D7:D12)</f>
        <v>21.86</v>
      </c>
      <c r="E13" s="128">
        <f t="shared" si="0"/>
        <v>82.62</v>
      </c>
      <c r="F13" s="128">
        <f t="shared" si="0"/>
        <v>611.39</v>
      </c>
      <c r="G13" s="128">
        <f t="shared" si="0"/>
        <v>442.8</v>
      </c>
      <c r="H13" s="128">
        <f t="shared" si="0"/>
        <v>62.940000000000005</v>
      </c>
      <c r="I13" s="128">
        <f t="shared" si="0"/>
        <v>5.4</v>
      </c>
      <c r="J13" s="128">
        <f t="shared" si="0"/>
        <v>346.49999999999994</v>
      </c>
      <c r="K13" s="128">
        <f t="shared" si="0"/>
        <v>166.99</v>
      </c>
      <c r="L13" s="128">
        <f t="shared" si="0"/>
        <v>0.0038</v>
      </c>
      <c r="M13" s="128">
        <f t="shared" si="0"/>
        <v>0.02424</v>
      </c>
      <c r="N13" s="128">
        <f t="shared" si="0"/>
        <v>0.148</v>
      </c>
      <c r="O13" s="128">
        <f t="shared" si="0"/>
        <v>0.5098</v>
      </c>
      <c r="P13" s="128">
        <f t="shared" si="0"/>
        <v>0.7135</v>
      </c>
      <c r="Q13" s="128">
        <f t="shared" si="0"/>
        <v>181.45</v>
      </c>
      <c r="R13" s="128">
        <f t="shared" si="0"/>
        <v>3.75</v>
      </c>
      <c r="S13" s="128">
        <f t="shared" si="0"/>
        <v>11.42</v>
      </c>
      <c r="T13" s="4"/>
    </row>
    <row r="14" spans="1:20" ht="15.75">
      <c r="A14" s="12" t="s">
        <v>3</v>
      </c>
      <c r="B14" s="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s="19" customFormat="1" ht="31.5">
      <c r="A15" s="11" t="s">
        <v>73</v>
      </c>
      <c r="B15" s="6">
        <v>60</v>
      </c>
      <c r="C15" s="132">
        <v>1.44</v>
      </c>
      <c r="D15" s="132"/>
      <c r="E15" s="132">
        <v>2.52</v>
      </c>
      <c r="F15" s="132">
        <v>53.4</v>
      </c>
      <c r="G15" s="4">
        <v>14.74</v>
      </c>
      <c r="H15" s="4">
        <v>0.72</v>
      </c>
      <c r="I15" s="4"/>
      <c r="J15" s="102">
        <v>11.63</v>
      </c>
      <c r="K15" s="102">
        <v>6.95</v>
      </c>
      <c r="L15" s="102">
        <v>0.001</v>
      </c>
      <c r="M15" s="102"/>
      <c r="N15" s="102">
        <v>0.2</v>
      </c>
      <c r="O15" s="102"/>
      <c r="P15" s="102">
        <v>0.018</v>
      </c>
      <c r="Q15" s="102">
        <v>4.82</v>
      </c>
      <c r="R15" s="102"/>
      <c r="S15" s="102">
        <v>0.12</v>
      </c>
      <c r="T15" s="137" t="s">
        <v>190</v>
      </c>
    </row>
    <row r="16" spans="1:21" ht="78.75">
      <c r="A16" s="11" t="s">
        <v>164</v>
      </c>
      <c r="B16" s="28" t="s">
        <v>222</v>
      </c>
      <c r="C16" s="21">
        <v>6</v>
      </c>
      <c r="D16" s="132">
        <v>3.75</v>
      </c>
      <c r="E16" s="132">
        <v>8.75</v>
      </c>
      <c r="F16" s="132">
        <v>199</v>
      </c>
      <c r="G16" s="4">
        <v>46.83</v>
      </c>
      <c r="H16" s="4">
        <v>3.87</v>
      </c>
      <c r="I16" s="4"/>
      <c r="J16" s="4">
        <v>75.75</v>
      </c>
      <c r="K16" s="4">
        <v>63.3</v>
      </c>
      <c r="L16" s="4">
        <v>0.005</v>
      </c>
      <c r="M16" s="4">
        <v>0.0002</v>
      </c>
      <c r="N16" s="4">
        <v>0.158</v>
      </c>
      <c r="O16" s="4">
        <v>0.03</v>
      </c>
      <c r="P16" s="4">
        <v>0.0001</v>
      </c>
      <c r="Q16" s="4">
        <v>12</v>
      </c>
      <c r="R16" s="4">
        <v>0.2</v>
      </c>
      <c r="S16" s="4">
        <v>0.22</v>
      </c>
      <c r="T16" s="4">
        <v>110</v>
      </c>
      <c r="U16" s="98"/>
    </row>
    <row r="17" spans="1:20" ht="31.5">
      <c r="A17" s="163" t="s">
        <v>239</v>
      </c>
      <c r="B17" s="164">
        <v>290</v>
      </c>
      <c r="C17" s="162">
        <v>10.1</v>
      </c>
      <c r="D17" s="155">
        <v>20</v>
      </c>
      <c r="E17" s="155">
        <v>46.3</v>
      </c>
      <c r="F17" s="155">
        <v>417.94</v>
      </c>
      <c r="G17" s="156">
        <v>106.8</v>
      </c>
      <c r="H17" s="156">
        <v>39.4</v>
      </c>
      <c r="I17" s="156">
        <v>0.9</v>
      </c>
      <c r="J17" s="156">
        <v>117.9</v>
      </c>
      <c r="K17" s="156">
        <v>200.4</v>
      </c>
      <c r="L17" s="156">
        <v>0.033</v>
      </c>
      <c r="M17" s="156">
        <v>0.0008</v>
      </c>
      <c r="N17" s="156">
        <v>0.99</v>
      </c>
      <c r="O17" s="156">
        <v>0.112</v>
      </c>
      <c r="P17" s="156">
        <v>0.6011</v>
      </c>
      <c r="Q17" s="156">
        <v>232.1</v>
      </c>
      <c r="R17" s="156">
        <v>0.6</v>
      </c>
      <c r="S17" s="156">
        <v>1.02</v>
      </c>
      <c r="T17" s="156">
        <v>98</v>
      </c>
    </row>
    <row r="18" spans="1:20" ht="31.5">
      <c r="A18" s="7" t="s">
        <v>74</v>
      </c>
      <c r="B18" s="6">
        <v>200</v>
      </c>
      <c r="C18" s="132">
        <v>0.6</v>
      </c>
      <c r="D18" s="132"/>
      <c r="E18" s="132">
        <v>29</v>
      </c>
      <c r="F18" s="132">
        <v>111.2</v>
      </c>
      <c r="G18" s="4">
        <v>25.2</v>
      </c>
      <c r="H18" s="4">
        <v>19.4</v>
      </c>
      <c r="I18" s="4">
        <v>0.6</v>
      </c>
      <c r="J18" s="4">
        <v>39.6</v>
      </c>
      <c r="K18" s="4"/>
      <c r="L18" s="4"/>
      <c r="M18" s="4"/>
      <c r="N18" s="4"/>
      <c r="O18" s="4">
        <v>0.006</v>
      </c>
      <c r="P18" s="4">
        <v>0.02</v>
      </c>
      <c r="Q18" s="4">
        <v>10</v>
      </c>
      <c r="R18" s="4"/>
      <c r="S18" s="4">
        <v>10.4</v>
      </c>
      <c r="T18" s="4">
        <v>638</v>
      </c>
    </row>
    <row r="19" spans="1:20" ht="15.75">
      <c r="A19" s="7" t="s">
        <v>71</v>
      </c>
      <c r="B19" s="6">
        <v>60</v>
      </c>
      <c r="C19" s="21">
        <v>4.42</v>
      </c>
      <c r="D19" s="132">
        <v>2.7</v>
      </c>
      <c r="E19" s="132">
        <v>26.1</v>
      </c>
      <c r="F19" s="132">
        <v>92</v>
      </c>
      <c r="G19" s="4">
        <v>75</v>
      </c>
      <c r="H19" s="4">
        <v>24.6</v>
      </c>
      <c r="I19" s="4">
        <v>0.16</v>
      </c>
      <c r="J19" s="4">
        <v>77.4</v>
      </c>
      <c r="K19" s="4">
        <v>84.6</v>
      </c>
      <c r="L19" s="4"/>
      <c r="M19" s="4">
        <v>2E-05</v>
      </c>
      <c r="N19" s="4"/>
      <c r="O19" s="4">
        <v>0.08</v>
      </c>
      <c r="P19" s="4">
        <v>0.015</v>
      </c>
      <c r="Q19" s="4"/>
      <c r="R19" s="4"/>
      <c r="S19" s="4">
        <v>0.012</v>
      </c>
      <c r="T19" s="4" t="s">
        <v>195</v>
      </c>
    </row>
    <row r="20" spans="1:20" ht="15.75">
      <c r="A20" s="7" t="s">
        <v>72</v>
      </c>
      <c r="B20" s="6">
        <v>24</v>
      </c>
      <c r="C20" s="151">
        <v>1.7</v>
      </c>
      <c r="D20" s="151">
        <v>0.66</v>
      </c>
      <c r="E20" s="151">
        <v>8.5</v>
      </c>
      <c r="F20" s="151">
        <v>51.79</v>
      </c>
      <c r="G20" s="4">
        <v>14.6</v>
      </c>
      <c r="H20" s="4">
        <v>7.9</v>
      </c>
      <c r="I20" s="4">
        <v>0.36</v>
      </c>
      <c r="J20" s="4">
        <v>24.9</v>
      </c>
      <c r="K20" s="4">
        <v>33.19</v>
      </c>
      <c r="L20" s="4"/>
      <c r="M20" s="4"/>
      <c r="N20" s="4">
        <v>0.009</v>
      </c>
      <c r="O20" s="4">
        <v>0.019</v>
      </c>
      <c r="P20" s="4">
        <v>0.006</v>
      </c>
      <c r="Q20" s="4"/>
      <c r="R20" s="4"/>
      <c r="S20" s="4">
        <v>0.004</v>
      </c>
      <c r="T20" s="4" t="s">
        <v>195</v>
      </c>
    </row>
    <row r="21" spans="1:20" ht="15.75">
      <c r="A21" s="12" t="s">
        <v>62</v>
      </c>
      <c r="B21" s="3">
        <v>909</v>
      </c>
      <c r="C21" s="128">
        <f aca="true" t="shared" si="1" ref="C21:S21">SUM(C15:C20)</f>
        <v>24.26</v>
      </c>
      <c r="D21" s="128">
        <f t="shared" si="1"/>
        <v>27.11</v>
      </c>
      <c r="E21" s="128">
        <f t="shared" si="1"/>
        <v>121.16999999999999</v>
      </c>
      <c r="F21" s="128">
        <f t="shared" si="1"/>
        <v>925.33</v>
      </c>
      <c r="G21" s="128">
        <f t="shared" si="1"/>
        <v>283.17</v>
      </c>
      <c r="H21" s="128">
        <f t="shared" si="1"/>
        <v>95.89</v>
      </c>
      <c r="I21" s="128">
        <f t="shared" si="1"/>
        <v>2.02</v>
      </c>
      <c r="J21" s="128">
        <f t="shared" si="1"/>
        <v>347.17999999999995</v>
      </c>
      <c r="K21" s="128">
        <f t="shared" si="1"/>
        <v>388.44</v>
      </c>
      <c r="L21" s="128">
        <f t="shared" si="1"/>
        <v>0.039</v>
      </c>
      <c r="M21" s="128">
        <f t="shared" si="1"/>
        <v>0.00102</v>
      </c>
      <c r="N21" s="128">
        <f t="shared" si="1"/>
        <v>1.3569999999999998</v>
      </c>
      <c r="O21" s="128">
        <f t="shared" si="1"/>
        <v>0.24700000000000003</v>
      </c>
      <c r="P21" s="128">
        <f t="shared" si="1"/>
        <v>0.6602</v>
      </c>
      <c r="Q21" s="128">
        <f t="shared" si="1"/>
        <v>258.91999999999996</v>
      </c>
      <c r="R21" s="128">
        <f t="shared" si="1"/>
        <v>0.8</v>
      </c>
      <c r="S21" s="128">
        <f t="shared" si="1"/>
        <v>11.776</v>
      </c>
      <c r="T21" s="4"/>
    </row>
    <row r="22" spans="1:20" ht="15.75">
      <c r="A22" s="2" t="s">
        <v>9</v>
      </c>
      <c r="B22" s="3"/>
      <c r="C22" s="93">
        <f aca="true" t="shared" si="2" ref="C22:S22">SUM(C13+C21)</f>
        <v>49.25</v>
      </c>
      <c r="D22" s="93">
        <f t="shared" si="2"/>
        <v>48.97</v>
      </c>
      <c r="E22" s="93">
        <f t="shared" si="2"/>
        <v>203.79</v>
      </c>
      <c r="F22" s="93">
        <f t="shared" si="2"/>
        <v>1536.72</v>
      </c>
      <c r="G22" s="93">
        <f t="shared" si="2"/>
        <v>725.97</v>
      </c>
      <c r="H22" s="93">
        <f t="shared" si="2"/>
        <v>158.83</v>
      </c>
      <c r="I22" s="93">
        <f t="shared" si="2"/>
        <v>7.42</v>
      </c>
      <c r="J22" s="93">
        <f t="shared" si="2"/>
        <v>693.6799999999998</v>
      </c>
      <c r="K22" s="93">
        <f t="shared" si="2"/>
        <v>555.4300000000001</v>
      </c>
      <c r="L22" s="93">
        <f t="shared" si="2"/>
        <v>0.0428</v>
      </c>
      <c r="M22" s="93">
        <f t="shared" si="2"/>
        <v>0.02526</v>
      </c>
      <c r="N22" s="93">
        <f t="shared" si="2"/>
        <v>1.5049999999999997</v>
      </c>
      <c r="O22" s="93">
        <f t="shared" si="2"/>
        <v>0.7568</v>
      </c>
      <c r="P22" s="93">
        <f t="shared" si="2"/>
        <v>1.3737</v>
      </c>
      <c r="Q22" s="93">
        <f t="shared" si="2"/>
        <v>440.36999999999995</v>
      </c>
      <c r="R22" s="93">
        <f t="shared" si="2"/>
        <v>4.55</v>
      </c>
      <c r="S22" s="93">
        <f t="shared" si="2"/>
        <v>23.195999999999998</v>
      </c>
      <c r="T22" s="93"/>
    </row>
  </sheetData>
  <sheetProtection/>
  <mergeCells count="6">
    <mergeCell ref="A1:F1"/>
    <mergeCell ref="A3:T3"/>
    <mergeCell ref="G5:T5"/>
    <mergeCell ref="A4:A5"/>
    <mergeCell ref="F5:F6"/>
    <mergeCell ref="B6:E6"/>
  </mergeCells>
  <printOptions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7">
      <selection activeCell="O19" sqref="O19"/>
    </sheetView>
  </sheetViews>
  <sheetFormatPr defaultColWidth="9.140625" defaultRowHeight="15"/>
  <cols>
    <col min="1" max="1" width="20.28125" style="22" customWidth="1"/>
    <col min="2" max="2" width="6.7109375" style="20" customWidth="1"/>
    <col min="3" max="3" width="7.7109375" style="20" customWidth="1"/>
    <col min="4" max="4" width="8.140625" style="20" customWidth="1"/>
    <col min="5" max="5" width="8.00390625" style="20" customWidth="1"/>
    <col min="6" max="6" width="8.140625" style="20" customWidth="1"/>
    <col min="7" max="7" width="8.00390625" style="20" customWidth="1"/>
    <col min="8" max="8" width="6.8515625" style="20" customWidth="1"/>
    <col min="9" max="9" width="6.28125" style="20" customWidth="1"/>
    <col min="10" max="12" width="7.140625" style="20" customWidth="1"/>
    <col min="13" max="13" width="8.140625" style="20" customWidth="1"/>
    <col min="14" max="19" width="7.140625" style="20" customWidth="1"/>
    <col min="20" max="20" width="6.7109375" style="20" customWidth="1"/>
    <col min="21" max="16384" width="9.140625" style="20" customWidth="1"/>
  </cols>
  <sheetData>
    <row r="1" spans="1:6" ht="15">
      <c r="A1" s="174"/>
      <c r="B1" s="174"/>
      <c r="C1" s="174"/>
      <c r="D1" s="174"/>
      <c r="E1" s="174"/>
      <c r="F1" s="174"/>
    </row>
    <row r="3" spans="1:21" ht="18.75">
      <c r="A3" s="200" t="s">
        <v>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5" spans="1:20" ht="14.25" customHeight="1">
      <c r="A5" s="188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192" t="s">
        <v>27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8.75">
      <c r="A6" s="188"/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53.25" customHeight="1">
      <c r="A8" s="129" t="s">
        <v>168</v>
      </c>
      <c r="B8" s="28" t="s">
        <v>79</v>
      </c>
      <c r="C8" s="4">
        <v>5.84</v>
      </c>
      <c r="D8" s="4">
        <v>7.36</v>
      </c>
      <c r="E8" s="4">
        <v>14</v>
      </c>
      <c r="F8" s="4">
        <v>168.04</v>
      </c>
      <c r="G8" s="42">
        <v>74.96</v>
      </c>
      <c r="H8" s="4">
        <v>15.18</v>
      </c>
      <c r="I8" s="4">
        <v>0.22</v>
      </c>
      <c r="J8" s="4">
        <v>59.04</v>
      </c>
      <c r="K8" s="4">
        <v>28.32</v>
      </c>
      <c r="L8" s="4">
        <v>0.015</v>
      </c>
      <c r="M8" s="133">
        <v>0.001</v>
      </c>
      <c r="N8" s="4">
        <v>0.27</v>
      </c>
      <c r="O8" s="4"/>
      <c r="P8" s="4">
        <v>0.13</v>
      </c>
      <c r="Q8" s="4">
        <v>15.2</v>
      </c>
      <c r="R8" s="4">
        <v>0.15</v>
      </c>
      <c r="S8" s="4"/>
      <c r="T8" s="4">
        <v>311</v>
      </c>
    </row>
    <row r="9" spans="1:20" ht="31.5">
      <c r="A9" s="17" t="s">
        <v>70</v>
      </c>
      <c r="B9" s="10">
        <v>10</v>
      </c>
      <c r="C9" s="21">
        <v>0.08</v>
      </c>
      <c r="D9" s="132">
        <v>7.25</v>
      </c>
      <c r="E9" s="132">
        <v>0.17</v>
      </c>
      <c r="F9" s="132">
        <v>66.1</v>
      </c>
      <c r="G9" s="4">
        <v>1.2</v>
      </c>
      <c r="H9" s="4">
        <v>0.04</v>
      </c>
      <c r="I9" s="4"/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29" t="s">
        <v>144</v>
      </c>
      <c r="B10" s="10">
        <v>200</v>
      </c>
      <c r="C10" s="132">
        <v>2.6</v>
      </c>
      <c r="D10" s="132">
        <v>3.8</v>
      </c>
      <c r="E10" s="132">
        <v>22.4</v>
      </c>
      <c r="F10" s="132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 customHeight="1">
      <c r="A11" s="129" t="s">
        <v>184</v>
      </c>
      <c r="B11" s="10">
        <v>40</v>
      </c>
      <c r="C11" s="138">
        <v>1.96</v>
      </c>
      <c r="D11" s="125">
        <v>5.6</v>
      </c>
      <c r="E11" s="125">
        <v>23.06</v>
      </c>
      <c r="F11" s="125">
        <v>157.5</v>
      </c>
      <c r="G11" s="136">
        <v>12.95</v>
      </c>
      <c r="H11" s="136">
        <v>11.55</v>
      </c>
      <c r="I11" s="136"/>
      <c r="J11" s="136">
        <v>48.3</v>
      </c>
      <c r="K11" s="136">
        <v>49.7</v>
      </c>
      <c r="L11" s="136"/>
      <c r="M11" s="136"/>
      <c r="N11" s="136"/>
      <c r="O11" s="136">
        <v>0.02</v>
      </c>
      <c r="P11" s="136">
        <v>0.08</v>
      </c>
      <c r="Q11" s="136">
        <v>1.75</v>
      </c>
      <c r="R11" s="136"/>
      <c r="S11" s="136"/>
      <c r="T11" s="4" t="s">
        <v>195</v>
      </c>
    </row>
    <row r="12" spans="1:20" ht="39.75" customHeight="1">
      <c r="A12" s="129" t="s">
        <v>198</v>
      </c>
      <c r="B12" s="10">
        <v>200</v>
      </c>
      <c r="C12" s="135">
        <v>3.8</v>
      </c>
      <c r="D12" s="135">
        <v>3.75</v>
      </c>
      <c r="E12" s="135">
        <v>16.5</v>
      </c>
      <c r="F12" s="135">
        <v>108.5</v>
      </c>
      <c r="G12" s="135">
        <v>178.5</v>
      </c>
      <c r="H12" s="135">
        <v>18</v>
      </c>
      <c r="I12" s="135">
        <v>0.15</v>
      </c>
      <c r="J12" s="135">
        <v>136.5</v>
      </c>
      <c r="K12" s="135">
        <v>60</v>
      </c>
      <c r="L12" s="135">
        <v>0.015</v>
      </c>
      <c r="M12" s="135">
        <v>0.003</v>
      </c>
      <c r="N12" s="135">
        <v>0.15</v>
      </c>
      <c r="O12" s="135">
        <v>0.045</v>
      </c>
      <c r="P12" s="135">
        <v>0.22</v>
      </c>
      <c r="Q12" s="135">
        <v>33</v>
      </c>
      <c r="R12" s="135"/>
      <c r="S12" s="135">
        <v>0.9</v>
      </c>
      <c r="T12" s="135" t="s">
        <v>195</v>
      </c>
    </row>
    <row r="13" spans="1:20" ht="15.75" customHeight="1">
      <c r="A13" s="17" t="s">
        <v>71</v>
      </c>
      <c r="B13" s="6">
        <v>30</v>
      </c>
      <c r="C13" s="21">
        <v>2.21</v>
      </c>
      <c r="D13" s="151">
        <v>1.35</v>
      </c>
      <c r="E13" s="151">
        <v>13.05</v>
      </c>
      <c r="F13" s="151">
        <v>46</v>
      </c>
      <c r="G13" s="4">
        <v>37.5</v>
      </c>
      <c r="H13" s="4">
        <v>12.3</v>
      </c>
      <c r="I13" s="4">
        <v>0.8</v>
      </c>
      <c r="J13" s="4">
        <v>38.7</v>
      </c>
      <c r="K13" s="4">
        <v>42.3</v>
      </c>
      <c r="L13" s="4"/>
      <c r="M13" s="4">
        <v>1E-05</v>
      </c>
      <c r="N13" s="4"/>
      <c r="O13" s="4">
        <v>0.04</v>
      </c>
      <c r="P13" s="4">
        <v>0.0075</v>
      </c>
      <c r="Q13" s="4"/>
      <c r="R13" s="4"/>
      <c r="S13" s="4">
        <v>0.006</v>
      </c>
      <c r="T13" s="4" t="s">
        <v>195</v>
      </c>
    </row>
    <row r="14" spans="1:20" ht="15.75">
      <c r="A14" s="17" t="s">
        <v>72</v>
      </c>
      <c r="B14" s="6">
        <v>24</v>
      </c>
      <c r="C14" s="151">
        <v>1.7</v>
      </c>
      <c r="D14" s="151">
        <v>0.66</v>
      </c>
      <c r="E14" s="151">
        <v>8.5</v>
      </c>
      <c r="F14" s="151">
        <v>51.79</v>
      </c>
      <c r="G14" s="4">
        <v>14.6</v>
      </c>
      <c r="H14" s="4">
        <v>7.9</v>
      </c>
      <c r="I14" s="4">
        <v>0.36</v>
      </c>
      <c r="J14" s="4">
        <v>24.9</v>
      </c>
      <c r="K14" s="4">
        <v>33.19</v>
      </c>
      <c r="L14" s="4"/>
      <c r="M14" s="4"/>
      <c r="N14" s="4">
        <v>0.009</v>
      </c>
      <c r="O14" s="4">
        <v>0.019</v>
      </c>
      <c r="P14" s="4">
        <v>0.006</v>
      </c>
      <c r="Q14" s="4"/>
      <c r="R14" s="4"/>
      <c r="S14" s="4">
        <v>0.004</v>
      </c>
      <c r="T14" s="4" t="s">
        <v>195</v>
      </c>
    </row>
    <row r="15" spans="1:20" ht="15.75">
      <c r="A15" s="18" t="s">
        <v>60</v>
      </c>
      <c r="B15" s="13">
        <v>714</v>
      </c>
      <c r="C15" s="95">
        <f>SUM(C8)+C9+C10+C11+C13+C14</f>
        <v>14.39</v>
      </c>
      <c r="D15" s="95">
        <f aca="true" t="shared" si="0" ref="D15:S15">SUM(D8)+D9+D10+D11+D13+D14</f>
        <v>26.02</v>
      </c>
      <c r="E15" s="95">
        <f t="shared" si="0"/>
        <v>81.17999999999999</v>
      </c>
      <c r="F15" s="95">
        <f t="shared" si="0"/>
        <v>601.8299999999999</v>
      </c>
      <c r="G15" s="95">
        <f t="shared" si="0"/>
        <v>263.21</v>
      </c>
      <c r="H15" s="95">
        <f t="shared" si="0"/>
        <v>58.37</v>
      </c>
      <c r="I15" s="95">
        <f t="shared" si="0"/>
        <v>1.58</v>
      </c>
      <c r="J15" s="95">
        <f t="shared" si="0"/>
        <v>186.84</v>
      </c>
      <c r="K15" s="95">
        <f t="shared" si="0"/>
        <v>223.01</v>
      </c>
      <c r="L15" s="95">
        <f t="shared" si="0"/>
        <v>0.015</v>
      </c>
      <c r="M15" s="95">
        <f t="shared" si="0"/>
        <v>0.00101</v>
      </c>
      <c r="N15" s="95">
        <f t="shared" si="0"/>
        <v>0.279</v>
      </c>
      <c r="O15" s="95">
        <f t="shared" si="0"/>
        <v>0.519</v>
      </c>
      <c r="P15" s="95">
        <f t="shared" si="0"/>
        <v>0.49350000000000005</v>
      </c>
      <c r="Q15" s="95">
        <f t="shared" si="0"/>
        <v>108.83</v>
      </c>
      <c r="R15" s="95">
        <f t="shared" si="0"/>
        <v>1.5</v>
      </c>
      <c r="S15" s="95">
        <f t="shared" si="0"/>
        <v>1.05</v>
      </c>
      <c r="T15" s="95"/>
    </row>
    <row r="16" spans="1:20" ht="15.75">
      <c r="A16" s="18" t="s">
        <v>3</v>
      </c>
      <c r="B16" s="10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7.75" customHeight="1">
      <c r="A17" s="129" t="s">
        <v>240</v>
      </c>
      <c r="B17" s="6">
        <v>60</v>
      </c>
      <c r="C17" s="132">
        <v>0.61</v>
      </c>
      <c r="D17" s="132"/>
      <c r="E17" s="132">
        <v>3.38</v>
      </c>
      <c r="F17" s="132">
        <v>30.46</v>
      </c>
      <c r="G17" s="4">
        <v>15.5</v>
      </c>
      <c r="H17" s="4">
        <v>2.96</v>
      </c>
      <c r="I17" s="4"/>
      <c r="J17" s="102"/>
      <c r="K17" s="102">
        <v>57.6</v>
      </c>
      <c r="L17" s="102"/>
      <c r="M17" s="102"/>
      <c r="N17" s="102"/>
      <c r="O17" s="102"/>
      <c r="P17" s="102">
        <v>0.0002</v>
      </c>
      <c r="Q17" s="102">
        <v>0.68</v>
      </c>
      <c r="R17" s="102"/>
      <c r="S17" s="102">
        <v>1.07</v>
      </c>
      <c r="T17" s="139" t="s">
        <v>245</v>
      </c>
    </row>
    <row r="18" spans="1:20" ht="51">
      <c r="A18" s="129" t="s">
        <v>194</v>
      </c>
      <c r="B18" s="28" t="s">
        <v>221</v>
      </c>
      <c r="C18" s="132">
        <v>2.25</v>
      </c>
      <c r="D18" s="132">
        <v>3.5</v>
      </c>
      <c r="E18" s="132">
        <v>18</v>
      </c>
      <c r="F18" s="132">
        <v>135</v>
      </c>
      <c r="G18" s="4">
        <v>17.5</v>
      </c>
      <c r="H18" s="4">
        <v>6.75</v>
      </c>
      <c r="I18" s="4">
        <v>1.04</v>
      </c>
      <c r="J18" s="4">
        <v>16.75</v>
      </c>
      <c r="K18" s="4">
        <v>46.3</v>
      </c>
      <c r="L18" s="4">
        <v>0.001</v>
      </c>
      <c r="M18" s="4"/>
      <c r="N18" s="4"/>
      <c r="O18" s="4">
        <v>0.001</v>
      </c>
      <c r="P18" s="4">
        <v>0.008</v>
      </c>
      <c r="Q18" s="4">
        <v>125.5</v>
      </c>
      <c r="R18" s="4">
        <v>0.022</v>
      </c>
      <c r="S18" s="4">
        <v>3.3</v>
      </c>
      <c r="T18" s="4">
        <v>139</v>
      </c>
    </row>
    <row r="19" spans="1:20" ht="25.5">
      <c r="A19" s="129" t="s">
        <v>226</v>
      </c>
      <c r="B19" s="10" t="s">
        <v>227</v>
      </c>
      <c r="C19" s="125">
        <v>12</v>
      </c>
      <c r="D19" s="125">
        <v>10.63</v>
      </c>
      <c r="E19" s="125">
        <v>10.62</v>
      </c>
      <c r="F19" s="125">
        <v>213.4</v>
      </c>
      <c r="G19" s="125">
        <v>45</v>
      </c>
      <c r="H19" s="125">
        <v>12.13</v>
      </c>
      <c r="I19" s="144">
        <v>1.12</v>
      </c>
      <c r="J19" s="125">
        <v>165.4</v>
      </c>
      <c r="K19" s="125">
        <v>117.5</v>
      </c>
      <c r="L19" s="125">
        <v>0.02</v>
      </c>
      <c r="M19" s="125">
        <v>0.009</v>
      </c>
      <c r="N19" s="125">
        <v>1.5</v>
      </c>
      <c r="O19" s="125">
        <v>0.07</v>
      </c>
      <c r="P19" s="125">
        <v>0.125</v>
      </c>
      <c r="Q19" s="125">
        <v>75</v>
      </c>
      <c r="R19" s="125">
        <v>1.22</v>
      </c>
      <c r="S19" s="125">
        <v>11.5</v>
      </c>
      <c r="T19" s="125">
        <v>383</v>
      </c>
    </row>
    <row r="20" spans="1:20" ht="15.75">
      <c r="A20" s="7" t="s">
        <v>78</v>
      </c>
      <c r="B20" s="6">
        <v>150</v>
      </c>
      <c r="C20" s="4">
        <v>0.54</v>
      </c>
      <c r="D20" s="4">
        <v>4.86</v>
      </c>
      <c r="E20" s="4">
        <v>32.77</v>
      </c>
      <c r="F20" s="4">
        <v>180.3</v>
      </c>
      <c r="G20" s="4">
        <v>5.4</v>
      </c>
      <c r="H20" s="4">
        <v>2.85</v>
      </c>
      <c r="I20" s="4"/>
      <c r="J20" s="4">
        <v>1.73</v>
      </c>
      <c r="K20" s="4">
        <v>0.7</v>
      </c>
      <c r="L20" s="4"/>
      <c r="M20" s="4"/>
      <c r="N20" s="4"/>
      <c r="O20" s="4"/>
      <c r="P20" s="4"/>
      <c r="Q20" s="4">
        <v>22.5</v>
      </c>
      <c r="R20" s="4"/>
      <c r="S20" s="4"/>
      <c r="T20" s="4">
        <v>302</v>
      </c>
    </row>
    <row r="21" spans="1:20" ht="24" customHeight="1">
      <c r="A21" s="147" t="s">
        <v>208</v>
      </c>
      <c r="B21" s="6">
        <v>200</v>
      </c>
      <c r="C21" s="21"/>
      <c r="D21" s="132"/>
      <c r="E21" s="132">
        <v>12.4</v>
      </c>
      <c r="F21" s="132">
        <v>96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21.4</v>
      </c>
      <c r="T21" s="4">
        <v>631</v>
      </c>
    </row>
    <row r="22" spans="1:20" ht="15.75">
      <c r="A22" s="7" t="s">
        <v>71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195</v>
      </c>
    </row>
    <row r="23" spans="1:20" ht="15.75">
      <c r="A23" s="7" t="s">
        <v>72</v>
      </c>
      <c r="B23" s="6">
        <v>24</v>
      </c>
      <c r="C23" s="151">
        <v>1.7</v>
      </c>
      <c r="D23" s="151">
        <v>0.66</v>
      </c>
      <c r="E23" s="151">
        <v>8.5</v>
      </c>
      <c r="F23" s="151">
        <v>51.79</v>
      </c>
      <c r="G23" s="4">
        <v>14.6</v>
      </c>
      <c r="H23" s="4">
        <v>7.9</v>
      </c>
      <c r="I23" s="4">
        <v>0.36</v>
      </c>
      <c r="J23" s="4">
        <v>24.9</v>
      </c>
      <c r="K23" s="4">
        <v>33.19</v>
      </c>
      <c r="L23" s="4"/>
      <c r="M23" s="4"/>
      <c r="N23" s="4">
        <v>0.009</v>
      </c>
      <c r="O23" s="4">
        <v>0.019</v>
      </c>
      <c r="P23" s="4">
        <v>0.006</v>
      </c>
      <c r="Q23" s="4"/>
      <c r="R23" s="4"/>
      <c r="S23" s="4">
        <v>0.004</v>
      </c>
      <c r="T23" s="4" t="s">
        <v>195</v>
      </c>
    </row>
    <row r="24" spans="1:20" ht="15.75">
      <c r="A24" s="18" t="s">
        <v>62</v>
      </c>
      <c r="B24" s="13">
        <v>1046</v>
      </c>
      <c r="C24" s="95">
        <f aca="true" t="shared" si="1" ref="C24:S24">SUM(C17:C23)</f>
        <v>21.52</v>
      </c>
      <c r="D24" s="95">
        <f t="shared" si="1"/>
        <v>22.35</v>
      </c>
      <c r="E24" s="95">
        <f t="shared" si="1"/>
        <v>111.77000000000001</v>
      </c>
      <c r="F24" s="95">
        <f t="shared" si="1"/>
        <v>798.95</v>
      </c>
      <c r="G24" s="95">
        <f t="shared" si="1"/>
        <v>182.28</v>
      </c>
      <c r="H24" s="95">
        <f t="shared" si="1"/>
        <v>60.07</v>
      </c>
      <c r="I24" s="95">
        <f t="shared" si="1"/>
        <v>2.7600000000000002</v>
      </c>
      <c r="J24" s="95">
        <f t="shared" si="1"/>
        <v>287.78</v>
      </c>
      <c r="K24" s="95">
        <f t="shared" si="1"/>
        <v>352.13</v>
      </c>
      <c r="L24" s="95">
        <f t="shared" si="1"/>
        <v>0.021</v>
      </c>
      <c r="M24" s="95">
        <f t="shared" si="1"/>
        <v>0.009019999999999999</v>
      </c>
      <c r="N24" s="95">
        <f t="shared" si="1"/>
        <v>2.2289999999999996</v>
      </c>
      <c r="O24" s="95">
        <f t="shared" si="1"/>
        <v>0.17200000000000001</v>
      </c>
      <c r="P24" s="95">
        <f t="shared" si="1"/>
        <v>0.1562</v>
      </c>
      <c r="Q24" s="95">
        <f t="shared" si="1"/>
        <v>223.88</v>
      </c>
      <c r="R24" s="95">
        <f t="shared" si="1"/>
        <v>1.242</v>
      </c>
      <c r="S24" s="95">
        <f t="shared" si="1"/>
        <v>37.285999999999994</v>
      </c>
      <c r="T24" s="95"/>
    </row>
    <row r="25" spans="1:20" ht="15.75">
      <c r="A25" s="14" t="s">
        <v>9</v>
      </c>
      <c r="B25" s="15"/>
      <c r="C25" s="93">
        <f>SUM(C15)+C24</f>
        <v>35.91</v>
      </c>
      <c r="D25" s="93">
        <f aca="true" t="shared" si="2" ref="D25:S25">SUM(D15)+D24</f>
        <v>48.370000000000005</v>
      </c>
      <c r="E25" s="93">
        <f t="shared" si="2"/>
        <v>192.95</v>
      </c>
      <c r="F25" s="93">
        <f t="shared" si="2"/>
        <v>1400.78</v>
      </c>
      <c r="G25" s="93">
        <f t="shared" si="2"/>
        <v>445.49</v>
      </c>
      <c r="H25" s="93">
        <f t="shared" si="2"/>
        <v>118.44</v>
      </c>
      <c r="I25" s="93">
        <f t="shared" si="2"/>
        <v>4.34</v>
      </c>
      <c r="J25" s="93">
        <f t="shared" si="2"/>
        <v>474.62</v>
      </c>
      <c r="K25" s="93">
        <f t="shared" si="2"/>
        <v>575.14</v>
      </c>
      <c r="L25" s="93">
        <f t="shared" si="2"/>
        <v>0.036000000000000004</v>
      </c>
      <c r="M25" s="93">
        <f t="shared" si="2"/>
        <v>0.010029999999999999</v>
      </c>
      <c r="N25" s="93">
        <f t="shared" si="2"/>
        <v>2.5079999999999996</v>
      </c>
      <c r="O25" s="93">
        <f t="shared" si="2"/>
        <v>0.6910000000000001</v>
      </c>
      <c r="P25" s="93">
        <f t="shared" si="2"/>
        <v>0.6497</v>
      </c>
      <c r="Q25" s="93">
        <f t="shared" si="2"/>
        <v>332.71</v>
      </c>
      <c r="R25" s="93">
        <f t="shared" si="2"/>
        <v>2.742</v>
      </c>
      <c r="S25" s="93">
        <f t="shared" si="2"/>
        <v>38.33599999999999</v>
      </c>
      <c r="T25" s="93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4">
      <selection activeCell="A18" sqref="A18"/>
    </sheetView>
  </sheetViews>
  <sheetFormatPr defaultColWidth="9.140625" defaultRowHeight="15"/>
  <cols>
    <col min="1" max="1" width="21.7109375" style="1" customWidth="1"/>
    <col min="2" max="2" width="6.7109375" style="16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2" width="6.28125" style="0" customWidth="1"/>
    <col min="13" max="13" width="8.421875" style="0" customWidth="1"/>
    <col min="14" max="19" width="6.28125" style="0" customWidth="1"/>
    <col min="20" max="20" width="7.421875" style="0" customWidth="1"/>
  </cols>
  <sheetData>
    <row r="1" spans="1:6" ht="15">
      <c r="A1" s="174"/>
      <c r="B1" s="174"/>
      <c r="C1" s="174"/>
      <c r="D1" s="174"/>
      <c r="E1" s="174"/>
      <c r="F1" s="174"/>
    </row>
    <row r="3" spans="1:20" ht="18.75">
      <c r="A3" s="186" t="s">
        <v>13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5" spans="1:20" ht="14.25" customHeight="1">
      <c r="A5" s="202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192" t="s">
        <v>27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8.75">
      <c r="A6" s="203"/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18.75">
      <c r="A7" s="2" t="s">
        <v>2</v>
      </c>
      <c r="B7" s="6"/>
      <c r="C7" s="4"/>
      <c r="D7" s="4"/>
      <c r="E7" s="4"/>
      <c r="F7" s="4"/>
      <c r="G7" s="36"/>
      <c r="H7" s="34"/>
      <c r="I7" s="34"/>
      <c r="J7" s="107"/>
      <c r="K7" s="107"/>
      <c r="L7" s="107"/>
      <c r="M7" s="107"/>
      <c r="N7" s="107"/>
      <c r="O7" s="107"/>
      <c r="P7" s="107"/>
      <c r="Q7" s="107"/>
      <c r="R7" s="107"/>
      <c r="S7" s="37"/>
      <c r="T7" s="37"/>
    </row>
    <row r="8" spans="1:20" ht="15.75">
      <c r="A8" s="7" t="s">
        <v>113</v>
      </c>
      <c r="B8" s="6">
        <v>40</v>
      </c>
      <c r="C8" s="21">
        <v>5.12</v>
      </c>
      <c r="D8" s="132">
        <v>4.64</v>
      </c>
      <c r="E8" s="132">
        <v>0.28</v>
      </c>
      <c r="F8" s="132">
        <v>63.5</v>
      </c>
      <c r="G8" s="4">
        <v>22.22</v>
      </c>
      <c r="H8" s="4">
        <v>4.84</v>
      </c>
      <c r="I8" s="4">
        <v>1</v>
      </c>
      <c r="J8" s="4">
        <v>77.56</v>
      </c>
      <c r="K8" s="4">
        <v>0.035</v>
      </c>
      <c r="L8" s="4">
        <v>0.008</v>
      </c>
      <c r="M8" s="4">
        <v>0.013</v>
      </c>
      <c r="N8" s="4">
        <v>0.22</v>
      </c>
      <c r="O8" s="4">
        <v>0.003</v>
      </c>
      <c r="P8" s="4">
        <v>0.18</v>
      </c>
      <c r="Q8" s="4">
        <v>275</v>
      </c>
      <c r="R8" s="4">
        <v>5</v>
      </c>
      <c r="S8" s="4"/>
      <c r="T8" s="4">
        <v>337</v>
      </c>
    </row>
    <row r="9" spans="1:20" ht="64.5" customHeight="1">
      <c r="A9" s="11" t="s">
        <v>88</v>
      </c>
      <c r="B9" s="28" t="s">
        <v>79</v>
      </c>
      <c r="C9" s="21">
        <v>6.8</v>
      </c>
      <c r="D9" s="134">
        <v>8.25</v>
      </c>
      <c r="E9" s="132">
        <v>53.75</v>
      </c>
      <c r="F9" s="132">
        <v>312.75</v>
      </c>
      <c r="G9" s="4">
        <v>138.25</v>
      </c>
      <c r="H9" s="4">
        <v>16.07</v>
      </c>
      <c r="I9" s="4">
        <v>0.33</v>
      </c>
      <c r="J9" s="4">
        <v>87.75</v>
      </c>
      <c r="K9" s="4">
        <v>67.4</v>
      </c>
      <c r="L9" s="4">
        <v>0.02</v>
      </c>
      <c r="M9" s="4">
        <v>0.0001</v>
      </c>
      <c r="N9" s="4">
        <v>0.77</v>
      </c>
      <c r="O9" s="4">
        <v>0.012</v>
      </c>
      <c r="P9" s="4">
        <v>0.03</v>
      </c>
      <c r="Q9" s="4">
        <v>62</v>
      </c>
      <c r="R9" s="4">
        <v>0.3</v>
      </c>
      <c r="S9" s="4">
        <v>0.017</v>
      </c>
      <c r="T9" s="4">
        <v>302</v>
      </c>
    </row>
    <row r="10" spans="1:20" ht="33" customHeight="1">
      <c r="A10" s="17" t="s">
        <v>142</v>
      </c>
      <c r="B10" s="10">
        <v>200</v>
      </c>
      <c r="C10" s="63">
        <v>1</v>
      </c>
      <c r="D10" s="63">
        <v>1</v>
      </c>
      <c r="E10" s="63">
        <v>1.4</v>
      </c>
      <c r="F10" s="63">
        <v>58.4</v>
      </c>
      <c r="G10" s="63">
        <v>45.12</v>
      </c>
      <c r="H10" s="63">
        <v>12.5</v>
      </c>
      <c r="I10" s="63">
        <v>1.34</v>
      </c>
      <c r="J10" s="63">
        <v>37.2</v>
      </c>
      <c r="K10" s="63">
        <v>80.34</v>
      </c>
      <c r="L10" s="63">
        <v>0.002</v>
      </c>
      <c r="M10" s="63">
        <v>0.0005</v>
      </c>
      <c r="N10" s="63"/>
      <c r="O10" s="63">
        <v>0.012</v>
      </c>
      <c r="P10" s="63">
        <v>0.056</v>
      </c>
      <c r="Q10" s="63">
        <v>6.6</v>
      </c>
      <c r="R10" s="63">
        <v>0.014</v>
      </c>
      <c r="S10" s="63">
        <v>0.5</v>
      </c>
      <c r="T10" s="63">
        <v>630</v>
      </c>
    </row>
    <row r="11" spans="1:20" ht="15.75">
      <c r="A11" s="17" t="s">
        <v>145</v>
      </c>
      <c r="B11" s="10">
        <v>100</v>
      </c>
      <c r="C11" s="21">
        <v>0.8</v>
      </c>
      <c r="D11" s="132">
        <v>0.2</v>
      </c>
      <c r="E11" s="132">
        <v>7.5</v>
      </c>
      <c r="F11" s="132">
        <v>53</v>
      </c>
      <c r="G11" s="4">
        <v>35</v>
      </c>
      <c r="H11" s="4">
        <v>11</v>
      </c>
      <c r="I11" s="4">
        <v>0.1</v>
      </c>
      <c r="J11" s="4">
        <v>17</v>
      </c>
      <c r="K11" s="4">
        <v>55</v>
      </c>
      <c r="L11" s="4">
        <v>0.003</v>
      </c>
      <c r="M11" s="4">
        <v>0.0001</v>
      </c>
      <c r="N11" s="4">
        <v>0.015</v>
      </c>
      <c r="O11" s="4">
        <v>0.006</v>
      </c>
      <c r="P11" s="4">
        <v>0.003</v>
      </c>
      <c r="Q11" s="4">
        <v>10</v>
      </c>
      <c r="R11" s="4"/>
      <c r="S11" s="4">
        <v>33</v>
      </c>
      <c r="T11" s="4" t="s">
        <v>195</v>
      </c>
    </row>
    <row r="12" spans="1:20" ht="15.75">
      <c r="A12" s="17" t="s">
        <v>71</v>
      </c>
      <c r="B12" s="6">
        <v>30</v>
      </c>
      <c r="C12" s="21">
        <v>2.21</v>
      </c>
      <c r="D12" s="151">
        <v>1.35</v>
      </c>
      <c r="E12" s="151">
        <v>13.05</v>
      </c>
      <c r="F12" s="151">
        <v>46</v>
      </c>
      <c r="G12" s="4">
        <v>37.5</v>
      </c>
      <c r="H12" s="4">
        <v>12.3</v>
      </c>
      <c r="I12" s="4">
        <v>0.8</v>
      </c>
      <c r="J12" s="4">
        <v>38.7</v>
      </c>
      <c r="K12" s="4">
        <v>42.3</v>
      </c>
      <c r="L12" s="4"/>
      <c r="M12" s="4">
        <v>1E-05</v>
      </c>
      <c r="N12" s="4"/>
      <c r="O12" s="4">
        <v>0.04</v>
      </c>
      <c r="P12" s="4">
        <v>0.0075</v>
      </c>
      <c r="Q12" s="4"/>
      <c r="R12" s="4"/>
      <c r="S12" s="4">
        <v>0.006</v>
      </c>
      <c r="T12" s="4" t="s">
        <v>195</v>
      </c>
    </row>
    <row r="13" spans="1:20" ht="15.75">
      <c r="A13" s="17" t="s">
        <v>72</v>
      </c>
      <c r="B13" s="6">
        <v>24</v>
      </c>
      <c r="C13" s="151">
        <v>1.7</v>
      </c>
      <c r="D13" s="151">
        <v>0.66</v>
      </c>
      <c r="E13" s="151">
        <v>8.5</v>
      </c>
      <c r="F13" s="151">
        <v>51.79</v>
      </c>
      <c r="G13" s="4">
        <v>14.6</v>
      </c>
      <c r="H13" s="4">
        <v>7.9</v>
      </c>
      <c r="I13" s="4">
        <v>0.36</v>
      </c>
      <c r="J13" s="4">
        <v>24.9</v>
      </c>
      <c r="K13" s="4">
        <v>33.19</v>
      </c>
      <c r="L13" s="4"/>
      <c r="M13" s="4"/>
      <c r="N13" s="4">
        <v>0.009</v>
      </c>
      <c r="O13" s="4">
        <v>0.019</v>
      </c>
      <c r="P13" s="4">
        <v>0.006</v>
      </c>
      <c r="Q13" s="4"/>
      <c r="R13" s="4"/>
      <c r="S13" s="4">
        <v>0.004</v>
      </c>
      <c r="T13" s="4" t="s">
        <v>195</v>
      </c>
    </row>
    <row r="14" spans="1:20" ht="15.75">
      <c r="A14" s="12" t="s">
        <v>60</v>
      </c>
      <c r="B14" s="3">
        <v>604</v>
      </c>
      <c r="C14" s="93">
        <f>SUM(C8:C13)</f>
        <v>17.63</v>
      </c>
      <c r="D14" s="93">
        <f aca="true" t="shared" si="0" ref="D14:R14">SUM(D8:D13)</f>
        <v>16.099999999999998</v>
      </c>
      <c r="E14" s="93">
        <f t="shared" si="0"/>
        <v>84.48</v>
      </c>
      <c r="F14" s="93">
        <f t="shared" si="0"/>
        <v>585.4399999999999</v>
      </c>
      <c r="G14" s="93">
        <f t="shared" si="0"/>
        <v>292.69000000000005</v>
      </c>
      <c r="H14" s="93">
        <f t="shared" si="0"/>
        <v>64.61</v>
      </c>
      <c r="I14" s="93">
        <f t="shared" si="0"/>
        <v>3.93</v>
      </c>
      <c r="J14" s="93">
        <f t="shared" si="0"/>
        <v>283.10999999999996</v>
      </c>
      <c r="K14" s="93">
        <f t="shared" si="0"/>
        <v>278.265</v>
      </c>
      <c r="L14" s="93">
        <f t="shared" si="0"/>
        <v>0.033</v>
      </c>
      <c r="M14" s="93">
        <f t="shared" si="0"/>
        <v>0.013709999999999998</v>
      </c>
      <c r="N14" s="93">
        <f t="shared" si="0"/>
        <v>1.0139999999999998</v>
      </c>
      <c r="O14" s="93">
        <f t="shared" si="0"/>
        <v>0.09200000000000001</v>
      </c>
      <c r="P14" s="93">
        <f t="shared" si="0"/>
        <v>0.28250000000000003</v>
      </c>
      <c r="Q14" s="93">
        <f t="shared" si="0"/>
        <v>353.6</v>
      </c>
      <c r="R14" s="93">
        <f t="shared" si="0"/>
        <v>5.314</v>
      </c>
      <c r="S14" s="93">
        <f>SUM(S8:S13)</f>
        <v>33.527</v>
      </c>
      <c r="T14" s="93"/>
    </row>
    <row r="15" spans="1:20" ht="15.75">
      <c r="A15" s="12" t="s">
        <v>3</v>
      </c>
      <c r="B15" s="6"/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0.75" customHeight="1">
      <c r="A16" s="11" t="s">
        <v>112</v>
      </c>
      <c r="B16" s="6">
        <v>60</v>
      </c>
      <c r="C16" s="105">
        <v>2.16</v>
      </c>
      <c r="D16" s="105">
        <v>6.84</v>
      </c>
      <c r="E16" s="105">
        <v>11.7</v>
      </c>
      <c r="F16" s="105">
        <v>58.8</v>
      </c>
      <c r="G16" s="105">
        <v>18.18</v>
      </c>
      <c r="H16" s="105">
        <v>1.08</v>
      </c>
      <c r="I16" s="105"/>
      <c r="J16" s="105">
        <v>8.76</v>
      </c>
      <c r="K16" s="105">
        <v>6.96</v>
      </c>
      <c r="L16" s="105"/>
      <c r="M16" s="105"/>
      <c r="N16" s="105">
        <v>0.0066</v>
      </c>
      <c r="O16" s="105">
        <v>0.007</v>
      </c>
      <c r="P16" s="105">
        <v>0.002</v>
      </c>
      <c r="Q16" s="105">
        <v>1.2</v>
      </c>
      <c r="R16" s="105"/>
      <c r="S16" s="105">
        <v>0.28</v>
      </c>
      <c r="T16" s="105">
        <v>614</v>
      </c>
    </row>
    <row r="17" spans="1:20" ht="31.5">
      <c r="A17" s="64" t="s">
        <v>90</v>
      </c>
      <c r="B17" s="67" t="s">
        <v>81</v>
      </c>
      <c r="C17" s="132">
        <v>6</v>
      </c>
      <c r="D17" s="132">
        <v>3</v>
      </c>
      <c r="E17" s="132">
        <v>4.25</v>
      </c>
      <c r="F17" s="132">
        <v>168.75</v>
      </c>
      <c r="G17" s="4">
        <v>21.62</v>
      </c>
      <c r="H17" s="4">
        <v>22.5</v>
      </c>
      <c r="I17" s="4">
        <v>0.6</v>
      </c>
      <c r="J17" s="4">
        <v>35</v>
      </c>
      <c r="K17" s="4">
        <v>37.5</v>
      </c>
      <c r="L17" s="4">
        <v>0.01</v>
      </c>
      <c r="M17" s="4">
        <v>0.003</v>
      </c>
      <c r="N17" s="4">
        <v>0.35</v>
      </c>
      <c r="O17" s="4">
        <v>0.03</v>
      </c>
      <c r="P17" s="4">
        <v>0.02</v>
      </c>
      <c r="Q17" s="4">
        <v>33</v>
      </c>
      <c r="R17" s="4"/>
      <c r="S17" s="4">
        <v>0.2</v>
      </c>
      <c r="T17" s="4">
        <v>138</v>
      </c>
    </row>
    <row r="18" spans="1:20" ht="33" customHeight="1">
      <c r="A18" s="17" t="s">
        <v>204</v>
      </c>
      <c r="B18" s="31" t="s">
        <v>229</v>
      </c>
      <c r="C18" s="21">
        <v>9.09</v>
      </c>
      <c r="D18" s="132">
        <v>12.87</v>
      </c>
      <c r="E18" s="132">
        <v>1.71</v>
      </c>
      <c r="F18" s="132">
        <v>216.63</v>
      </c>
      <c r="G18" s="4">
        <v>8.89</v>
      </c>
      <c r="H18" s="4">
        <v>4.34</v>
      </c>
      <c r="I18" s="4">
        <v>1.01</v>
      </c>
      <c r="J18" s="4">
        <v>105.93</v>
      </c>
      <c r="K18" s="4">
        <v>11.7</v>
      </c>
      <c r="L18" s="4">
        <v>0.0046</v>
      </c>
      <c r="M18" s="4"/>
      <c r="N18" s="4">
        <v>0.52</v>
      </c>
      <c r="O18" s="4">
        <v>0.036</v>
      </c>
      <c r="P18" s="4">
        <v>0.082</v>
      </c>
      <c r="Q18" s="4">
        <v>86.94</v>
      </c>
      <c r="R18" s="4">
        <v>2.4</v>
      </c>
      <c r="S18" s="4">
        <v>0.23</v>
      </c>
      <c r="T18" s="66" t="s">
        <v>195</v>
      </c>
    </row>
    <row r="19" spans="1:20" ht="15.75">
      <c r="A19" s="11" t="s">
        <v>154</v>
      </c>
      <c r="B19" s="6">
        <v>150</v>
      </c>
      <c r="C19" s="21">
        <v>2.4</v>
      </c>
      <c r="D19" s="132">
        <v>0.52</v>
      </c>
      <c r="E19" s="132">
        <v>23.85</v>
      </c>
      <c r="F19" s="132">
        <v>121.35</v>
      </c>
      <c r="G19" s="4">
        <v>54</v>
      </c>
      <c r="H19" s="4">
        <v>5.4</v>
      </c>
      <c r="I19" s="4">
        <v>0.54</v>
      </c>
      <c r="J19" s="4">
        <v>82.35</v>
      </c>
      <c r="K19" s="4">
        <v>40.5</v>
      </c>
      <c r="L19" s="4"/>
      <c r="M19" s="4"/>
      <c r="N19" s="4"/>
      <c r="O19" s="4"/>
      <c r="P19" s="4">
        <v>0.11</v>
      </c>
      <c r="Q19" s="4"/>
      <c r="R19" s="4"/>
      <c r="S19" s="4"/>
      <c r="T19" s="4">
        <v>186</v>
      </c>
    </row>
    <row r="20" spans="1:20" ht="15.75">
      <c r="A20" s="7" t="s">
        <v>96</v>
      </c>
      <c r="B20" s="6">
        <v>200</v>
      </c>
      <c r="C20" s="132">
        <v>0.6</v>
      </c>
      <c r="D20" s="132"/>
      <c r="E20" s="132">
        <v>29</v>
      </c>
      <c r="F20" s="132">
        <v>111.2</v>
      </c>
      <c r="G20" s="4">
        <v>25.2</v>
      </c>
      <c r="H20" s="4">
        <v>19.4</v>
      </c>
      <c r="I20" s="4">
        <v>0.6</v>
      </c>
      <c r="J20" s="4">
        <v>39.6</v>
      </c>
      <c r="K20" s="4"/>
      <c r="L20" s="4"/>
      <c r="M20" s="4"/>
      <c r="N20" s="4"/>
      <c r="O20" s="4">
        <v>0.006</v>
      </c>
      <c r="P20" s="4">
        <v>0.02</v>
      </c>
      <c r="Q20" s="4">
        <v>10</v>
      </c>
      <c r="R20" s="4"/>
      <c r="S20" s="4">
        <v>10.4</v>
      </c>
      <c r="T20" s="4">
        <v>643</v>
      </c>
    </row>
    <row r="21" spans="1:20" ht="15.75">
      <c r="A21" s="7" t="s">
        <v>71</v>
      </c>
      <c r="B21" s="6">
        <v>60</v>
      </c>
      <c r="C21" s="21">
        <v>4.42</v>
      </c>
      <c r="D21" s="132">
        <v>2.7</v>
      </c>
      <c r="E21" s="132">
        <v>26.1</v>
      </c>
      <c r="F21" s="132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195</v>
      </c>
    </row>
    <row r="22" spans="1:20" ht="15.75">
      <c r="A22" s="7" t="s">
        <v>72</v>
      </c>
      <c r="B22" s="6">
        <v>24</v>
      </c>
      <c r="C22" s="151">
        <v>1.7</v>
      </c>
      <c r="D22" s="151">
        <v>0.66</v>
      </c>
      <c r="E22" s="151">
        <v>8.5</v>
      </c>
      <c r="F22" s="151">
        <v>51.79</v>
      </c>
      <c r="G22" s="4">
        <v>14.6</v>
      </c>
      <c r="H22" s="4">
        <v>7.9</v>
      </c>
      <c r="I22" s="4">
        <v>0.36</v>
      </c>
      <c r="J22" s="4">
        <v>24.9</v>
      </c>
      <c r="K22" s="4">
        <v>33.19</v>
      </c>
      <c r="L22" s="4"/>
      <c r="M22" s="4"/>
      <c r="N22" s="4">
        <v>0.009</v>
      </c>
      <c r="O22" s="4">
        <v>0.019</v>
      </c>
      <c r="P22" s="4">
        <v>0.006</v>
      </c>
      <c r="Q22" s="4"/>
      <c r="R22" s="4"/>
      <c r="S22" s="4">
        <v>0.004</v>
      </c>
      <c r="T22" s="4" t="s">
        <v>195</v>
      </c>
    </row>
    <row r="23" spans="1:20" ht="15.75">
      <c r="A23" s="12" t="s">
        <v>62</v>
      </c>
      <c r="B23" s="3">
        <v>869</v>
      </c>
      <c r="C23" s="93">
        <f aca="true" t="shared" si="1" ref="C23:S23">SUM(C16:C22)</f>
        <v>26.37</v>
      </c>
      <c r="D23" s="93">
        <f t="shared" si="1"/>
        <v>26.59</v>
      </c>
      <c r="E23" s="93">
        <f t="shared" si="1"/>
        <v>105.11000000000001</v>
      </c>
      <c r="F23" s="93">
        <f t="shared" si="1"/>
        <v>820.52</v>
      </c>
      <c r="G23" s="93">
        <f t="shared" si="1"/>
        <v>217.48999999999998</v>
      </c>
      <c r="H23" s="93">
        <f t="shared" si="1"/>
        <v>85.22</v>
      </c>
      <c r="I23" s="93">
        <f t="shared" si="1"/>
        <v>3.27</v>
      </c>
      <c r="J23" s="93">
        <f t="shared" si="1"/>
        <v>373.93999999999994</v>
      </c>
      <c r="K23" s="93">
        <f t="shared" si="1"/>
        <v>214.45</v>
      </c>
      <c r="L23" s="93">
        <f t="shared" si="1"/>
        <v>0.0146</v>
      </c>
      <c r="M23" s="93">
        <f t="shared" si="1"/>
        <v>0.00302</v>
      </c>
      <c r="N23" s="93">
        <f t="shared" si="1"/>
        <v>0.8856</v>
      </c>
      <c r="O23" s="93">
        <f t="shared" si="1"/>
        <v>0.178</v>
      </c>
      <c r="P23" s="93">
        <f t="shared" si="1"/>
        <v>0.255</v>
      </c>
      <c r="Q23" s="93">
        <f t="shared" si="1"/>
        <v>131.14</v>
      </c>
      <c r="R23" s="93">
        <f t="shared" si="1"/>
        <v>2.4</v>
      </c>
      <c r="S23" s="93">
        <f t="shared" si="1"/>
        <v>11.126000000000001</v>
      </c>
      <c r="T23" s="93"/>
    </row>
    <row r="24" spans="1:20" ht="15.75">
      <c r="A24" s="2" t="s">
        <v>9</v>
      </c>
      <c r="B24" s="6"/>
      <c r="C24" s="93">
        <f>SUM(C14)+C23</f>
        <v>44</v>
      </c>
      <c r="D24" s="93">
        <f aca="true" t="shared" si="2" ref="D24:S24">SUM(D14)+D23</f>
        <v>42.69</v>
      </c>
      <c r="E24" s="93">
        <f t="shared" si="2"/>
        <v>189.59000000000003</v>
      </c>
      <c r="F24" s="93">
        <f t="shared" si="2"/>
        <v>1405.96</v>
      </c>
      <c r="G24" s="93">
        <f t="shared" si="2"/>
        <v>510.18000000000006</v>
      </c>
      <c r="H24" s="93">
        <f t="shared" si="2"/>
        <v>149.82999999999998</v>
      </c>
      <c r="I24" s="93">
        <f t="shared" si="2"/>
        <v>7.2</v>
      </c>
      <c r="J24" s="93">
        <f t="shared" si="2"/>
        <v>657.05</v>
      </c>
      <c r="K24" s="93">
        <f t="shared" si="2"/>
        <v>492.715</v>
      </c>
      <c r="L24" s="93">
        <f t="shared" si="2"/>
        <v>0.0476</v>
      </c>
      <c r="M24" s="93">
        <f t="shared" si="2"/>
        <v>0.01673</v>
      </c>
      <c r="N24" s="93">
        <f t="shared" si="2"/>
        <v>1.8996</v>
      </c>
      <c r="O24" s="93">
        <f t="shared" si="2"/>
        <v>0.27</v>
      </c>
      <c r="P24" s="93">
        <f t="shared" si="2"/>
        <v>0.5375000000000001</v>
      </c>
      <c r="Q24" s="93">
        <f t="shared" si="2"/>
        <v>484.74</v>
      </c>
      <c r="R24" s="93">
        <f t="shared" si="2"/>
        <v>7.714</v>
      </c>
      <c r="S24" s="93">
        <f t="shared" si="2"/>
        <v>44.653000000000006</v>
      </c>
      <c r="T24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7">
      <selection activeCell="Q17" sqref="Q17"/>
    </sheetView>
  </sheetViews>
  <sheetFormatPr defaultColWidth="9.140625" defaultRowHeight="15"/>
  <cols>
    <col min="1" max="1" width="22.00390625" style="1" customWidth="1"/>
    <col min="2" max="2" width="6.710937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2" width="6.8515625" style="0" customWidth="1"/>
    <col min="13" max="13" width="8.28125" style="0" customWidth="1"/>
    <col min="14" max="19" width="6.8515625" style="0" customWidth="1"/>
    <col min="20" max="20" width="7.28125" style="0" customWidth="1"/>
  </cols>
  <sheetData>
    <row r="1" spans="1:6" ht="15">
      <c r="A1" s="174"/>
      <c r="B1" s="174"/>
      <c r="C1" s="174"/>
      <c r="D1" s="174"/>
      <c r="E1" s="174"/>
      <c r="F1" s="174"/>
    </row>
    <row r="3" spans="1:20" ht="18.75">
      <c r="A3" s="186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5" spans="1:20" ht="15">
      <c r="A5" s="188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192" t="s">
        <v>27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8.75">
      <c r="A6" s="188"/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170</v>
      </c>
      <c r="B8" s="103" t="s">
        <v>171</v>
      </c>
      <c r="C8" s="132">
        <v>14.3</v>
      </c>
      <c r="D8" s="132">
        <v>12.6</v>
      </c>
      <c r="E8" s="132">
        <v>2.85</v>
      </c>
      <c r="F8" s="132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16.5" customHeight="1">
      <c r="A9" s="17" t="s">
        <v>82</v>
      </c>
      <c r="B9" s="6">
        <v>200</v>
      </c>
      <c r="C9" s="21">
        <v>4.6</v>
      </c>
      <c r="D9" s="132">
        <v>4.4</v>
      </c>
      <c r="E9" s="132">
        <v>12.5</v>
      </c>
      <c r="F9" s="132">
        <v>107.2</v>
      </c>
      <c r="G9" s="4">
        <v>103</v>
      </c>
      <c r="H9" s="4">
        <v>14.3</v>
      </c>
      <c r="I9" s="4">
        <v>1.1</v>
      </c>
      <c r="J9" s="4">
        <v>80</v>
      </c>
      <c r="K9" s="4">
        <v>20</v>
      </c>
      <c r="L9" s="4">
        <v>0.001</v>
      </c>
      <c r="M9" s="4">
        <v>0.00023</v>
      </c>
      <c r="N9" s="4"/>
      <c r="O9" s="4">
        <v>0.04</v>
      </c>
      <c r="P9" s="4">
        <v>0.17</v>
      </c>
      <c r="Q9" s="4">
        <v>17.25</v>
      </c>
      <c r="R9" s="4">
        <v>1.6</v>
      </c>
      <c r="S9" s="4">
        <v>0.68</v>
      </c>
      <c r="T9" s="4">
        <v>642</v>
      </c>
    </row>
    <row r="10" spans="1:20" ht="15.75">
      <c r="A10" s="17" t="s">
        <v>146</v>
      </c>
      <c r="B10" s="10">
        <v>200</v>
      </c>
      <c r="C10" s="135">
        <v>3.8</v>
      </c>
      <c r="D10" s="135">
        <v>3.75</v>
      </c>
      <c r="E10" s="135">
        <v>16.5</v>
      </c>
      <c r="F10" s="135">
        <v>108.5</v>
      </c>
      <c r="G10" s="135">
        <v>178.5</v>
      </c>
      <c r="H10" s="135">
        <v>18</v>
      </c>
      <c r="I10" s="135">
        <v>0.15</v>
      </c>
      <c r="J10" s="135">
        <v>136.5</v>
      </c>
      <c r="K10" s="135">
        <v>60</v>
      </c>
      <c r="L10" s="135">
        <v>0.015</v>
      </c>
      <c r="M10" s="135">
        <v>0.003</v>
      </c>
      <c r="N10" s="135">
        <v>0.15</v>
      </c>
      <c r="O10" s="135">
        <v>0.045</v>
      </c>
      <c r="P10" s="135">
        <v>0.22</v>
      </c>
      <c r="Q10" s="135">
        <v>33</v>
      </c>
      <c r="R10" s="135"/>
      <c r="S10" s="135">
        <v>0.9</v>
      </c>
      <c r="T10" s="135" t="s">
        <v>195</v>
      </c>
    </row>
    <row r="11" spans="1:20" ht="15.75">
      <c r="A11" s="17" t="s">
        <v>71</v>
      </c>
      <c r="B11" s="6">
        <v>30</v>
      </c>
      <c r="C11" s="21">
        <v>2.21</v>
      </c>
      <c r="D11" s="151">
        <v>1.35</v>
      </c>
      <c r="E11" s="151">
        <v>13.05</v>
      </c>
      <c r="F11" s="151">
        <v>46</v>
      </c>
      <c r="G11" s="4">
        <v>37.5</v>
      </c>
      <c r="H11" s="4">
        <v>12.3</v>
      </c>
      <c r="I11" s="4">
        <v>0.8</v>
      </c>
      <c r="J11" s="4">
        <v>38.7</v>
      </c>
      <c r="K11" s="4">
        <v>42.3</v>
      </c>
      <c r="L11" s="4"/>
      <c r="M11" s="4">
        <v>1E-05</v>
      </c>
      <c r="N11" s="4"/>
      <c r="O11" s="4">
        <v>0.04</v>
      </c>
      <c r="P11" s="4">
        <v>0.0075</v>
      </c>
      <c r="Q11" s="4"/>
      <c r="R11" s="4"/>
      <c r="S11" s="4">
        <v>0.006</v>
      </c>
      <c r="T11" s="4" t="s">
        <v>195</v>
      </c>
    </row>
    <row r="12" spans="1:20" ht="15.75">
      <c r="A12" s="17" t="s">
        <v>72</v>
      </c>
      <c r="B12" s="6">
        <v>24</v>
      </c>
      <c r="C12" s="151">
        <v>1.7</v>
      </c>
      <c r="D12" s="151">
        <v>0.66</v>
      </c>
      <c r="E12" s="151">
        <v>8.5</v>
      </c>
      <c r="F12" s="151">
        <v>51.79</v>
      </c>
      <c r="G12" s="4">
        <v>14.6</v>
      </c>
      <c r="H12" s="4">
        <v>7.9</v>
      </c>
      <c r="I12" s="4">
        <v>0.36</v>
      </c>
      <c r="J12" s="4">
        <v>24.9</v>
      </c>
      <c r="K12" s="4">
        <v>33.19</v>
      </c>
      <c r="L12" s="4"/>
      <c r="M12" s="4"/>
      <c r="N12" s="4">
        <v>0.009</v>
      </c>
      <c r="O12" s="4">
        <v>0.019</v>
      </c>
      <c r="P12" s="4">
        <v>0.006</v>
      </c>
      <c r="Q12" s="4"/>
      <c r="R12" s="4"/>
      <c r="S12" s="4">
        <v>0.004</v>
      </c>
      <c r="T12" s="4" t="s">
        <v>195</v>
      </c>
    </row>
    <row r="13" spans="1:20" ht="15.75">
      <c r="A13" s="18" t="s">
        <v>60</v>
      </c>
      <c r="B13" s="13">
        <v>694</v>
      </c>
      <c r="C13" s="95">
        <f aca="true" t="shared" si="0" ref="C13:S13">SUM(C8:C12)</f>
        <v>26.61</v>
      </c>
      <c r="D13" s="95">
        <f t="shared" si="0"/>
        <v>22.76</v>
      </c>
      <c r="E13" s="95">
        <f t="shared" si="0"/>
        <v>53.400000000000006</v>
      </c>
      <c r="F13" s="95">
        <f t="shared" si="0"/>
        <v>546.39</v>
      </c>
      <c r="G13" s="95">
        <f t="shared" si="0"/>
        <v>475.3</v>
      </c>
      <c r="H13" s="95">
        <f t="shared" si="0"/>
        <v>64.10000000000001</v>
      </c>
      <c r="I13" s="95">
        <f t="shared" si="0"/>
        <v>3.86</v>
      </c>
      <c r="J13" s="95">
        <f t="shared" si="0"/>
        <v>461.99999999999994</v>
      </c>
      <c r="K13" s="95">
        <f t="shared" si="0"/>
        <v>201.19</v>
      </c>
      <c r="L13" s="95">
        <f t="shared" si="0"/>
        <v>0.019</v>
      </c>
      <c r="M13" s="95">
        <f t="shared" si="0"/>
        <v>0.00334</v>
      </c>
      <c r="N13" s="95">
        <f t="shared" si="0"/>
        <v>0.24</v>
      </c>
      <c r="O13" s="95">
        <f t="shared" si="0"/>
        <v>0.244</v>
      </c>
      <c r="P13" s="95">
        <f t="shared" si="0"/>
        <v>1.0034999999999998</v>
      </c>
      <c r="Q13" s="95">
        <f t="shared" si="0"/>
        <v>300.25</v>
      </c>
      <c r="R13" s="95">
        <f t="shared" si="0"/>
        <v>5.6</v>
      </c>
      <c r="S13" s="95">
        <f t="shared" si="0"/>
        <v>1.89</v>
      </c>
      <c r="T13" s="95"/>
    </row>
    <row r="14" spans="1:20" ht="15.75">
      <c r="A14" s="18" t="s">
        <v>3</v>
      </c>
      <c r="B14" s="10"/>
      <c r="C14" s="21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.75" customHeight="1">
      <c r="A15" s="17" t="s">
        <v>73</v>
      </c>
      <c r="B15" s="6">
        <v>60</v>
      </c>
      <c r="C15" s="152">
        <v>1.44</v>
      </c>
      <c r="D15" s="152"/>
      <c r="E15" s="152">
        <v>2.52</v>
      </c>
      <c r="F15" s="152">
        <v>53.4</v>
      </c>
      <c r="G15" s="4">
        <v>14.74</v>
      </c>
      <c r="H15" s="4">
        <v>0.72</v>
      </c>
      <c r="I15" s="4"/>
      <c r="J15" s="102">
        <v>11.63</v>
      </c>
      <c r="K15" s="102">
        <v>6.95</v>
      </c>
      <c r="L15" s="102">
        <v>0.001</v>
      </c>
      <c r="M15" s="102"/>
      <c r="N15" s="102">
        <v>0.2</v>
      </c>
      <c r="O15" s="102"/>
      <c r="P15" s="102">
        <v>0.018</v>
      </c>
      <c r="Q15" s="102">
        <v>4.82</v>
      </c>
      <c r="R15" s="102"/>
      <c r="S15" s="102">
        <v>0.12</v>
      </c>
      <c r="T15" s="137" t="s">
        <v>190</v>
      </c>
    </row>
    <row r="16" spans="1:20" ht="45.75" customHeight="1">
      <c r="A16" s="17" t="s">
        <v>157</v>
      </c>
      <c r="B16" s="62" t="s">
        <v>223</v>
      </c>
      <c r="C16" s="21">
        <v>6.25</v>
      </c>
      <c r="D16" s="132">
        <v>3</v>
      </c>
      <c r="E16" s="132">
        <v>15.75</v>
      </c>
      <c r="F16" s="132">
        <v>184</v>
      </c>
      <c r="G16" s="4">
        <v>62.07</v>
      </c>
      <c r="H16" s="4">
        <v>6.22</v>
      </c>
      <c r="I16" s="4">
        <v>0.6</v>
      </c>
      <c r="J16" s="4">
        <v>33</v>
      </c>
      <c r="K16" s="4">
        <v>14.22</v>
      </c>
      <c r="L16" s="4">
        <v>0.005</v>
      </c>
      <c r="M16" s="4">
        <v>0.005</v>
      </c>
      <c r="N16" s="4">
        <v>0.61</v>
      </c>
      <c r="O16" s="4">
        <v>0.007</v>
      </c>
      <c r="P16" s="4">
        <v>0.12</v>
      </c>
      <c r="Q16" s="4">
        <v>108.25</v>
      </c>
      <c r="R16" s="4">
        <v>0.005</v>
      </c>
      <c r="S16" s="4">
        <v>0.85</v>
      </c>
      <c r="T16" s="4">
        <v>132</v>
      </c>
    </row>
    <row r="17" spans="1:20" ht="46.5" customHeight="1">
      <c r="A17" s="17" t="s">
        <v>165</v>
      </c>
      <c r="B17" s="62">
        <v>90</v>
      </c>
      <c r="C17" s="105">
        <v>13.1</v>
      </c>
      <c r="D17" s="105">
        <v>16.9</v>
      </c>
      <c r="E17" s="105">
        <v>9</v>
      </c>
      <c r="F17" s="105">
        <v>204.96</v>
      </c>
      <c r="G17" s="105">
        <v>46.2</v>
      </c>
      <c r="H17" s="105">
        <v>11.4</v>
      </c>
      <c r="I17" s="105">
        <v>1.2</v>
      </c>
      <c r="J17" s="105">
        <v>2.9</v>
      </c>
      <c r="K17" s="105">
        <v>76.2</v>
      </c>
      <c r="L17" s="105">
        <v>0.003</v>
      </c>
      <c r="M17" s="105">
        <v>0.01</v>
      </c>
      <c r="N17" s="105">
        <v>0.011</v>
      </c>
      <c r="O17" s="105">
        <v>0.13</v>
      </c>
      <c r="P17" s="105">
        <v>0.02</v>
      </c>
      <c r="Q17" s="105">
        <v>17.2</v>
      </c>
      <c r="R17" s="105">
        <v>2.3</v>
      </c>
      <c r="S17" s="105">
        <v>0.8</v>
      </c>
      <c r="T17" s="4">
        <v>488</v>
      </c>
    </row>
    <row r="18" spans="1:20" ht="18.75" customHeight="1">
      <c r="A18" s="7" t="s">
        <v>87</v>
      </c>
      <c r="B18" s="6">
        <v>200</v>
      </c>
      <c r="C18" s="4">
        <v>1.95</v>
      </c>
      <c r="D18" s="4">
        <v>8.82</v>
      </c>
      <c r="E18" s="4">
        <v>15.3</v>
      </c>
      <c r="F18" s="4">
        <v>170.7</v>
      </c>
      <c r="G18" s="4">
        <v>0.4</v>
      </c>
      <c r="H18" s="4">
        <v>15.2</v>
      </c>
      <c r="I18" s="4">
        <v>1.01</v>
      </c>
      <c r="J18" s="4">
        <v>107.4</v>
      </c>
      <c r="K18" s="4">
        <v>113.9</v>
      </c>
      <c r="L18" s="4">
        <v>0.005</v>
      </c>
      <c r="M18" s="4"/>
      <c r="N18" s="4">
        <v>0.12</v>
      </c>
      <c r="O18" s="4"/>
      <c r="P18" s="4">
        <v>0.076</v>
      </c>
      <c r="Q18" s="4">
        <v>161.3</v>
      </c>
      <c r="R18" s="4"/>
      <c r="S18" s="4">
        <v>2.09</v>
      </c>
      <c r="T18" s="4">
        <v>216</v>
      </c>
    </row>
    <row r="19" spans="1:20" ht="17.25" customHeight="1">
      <c r="A19" s="7" t="s">
        <v>153</v>
      </c>
      <c r="B19" s="6">
        <v>200</v>
      </c>
      <c r="C19" s="132">
        <v>0.8</v>
      </c>
      <c r="D19" s="132">
        <v>0.6</v>
      </c>
      <c r="E19" s="132">
        <v>22</v>
      </c>
      <c r="F19" s="132">
        <v>121</v>
      </c>
      <c r="G19" s="4">
        <v>38</v>
      </c>
      <c r="H19" s="4">
        <v>24</v>
      </c>
      <c r="I19" s="4">
        <v>0.6</v>
      </c>
      <c r="J19" s="4">
        <v>32</v>
      </c>
      <c r="K19" s="4">
        <v>110</v>
      </c>
      <c r="L19" s="4">
        <v>0.02</v>
      </c>
      <c r="M19" s="4"/>
      <c r="N19" s="4">
        <v>0.2</v>
      </c>
      <c r="O19" s="4">
        <v>0.04</v>
      </c>
      <c r="P19" s="4">
        <v>0.06</v>
      </c>
      <c r="Q19" s="4">
        <v>3.34</v>
      </c>
      <c r="R19" s="4">
        <v>0.5</v>
      </c>
      <c r="S19" s="4">
        <v>16</v>
      </c>
      <c r="T19" s="4" t="s">
        <v>195</v>
      </c>
    </row>
    <row r="20" spans="1:20" ht="18.75" customHeight="1">
      <c r="A20" s="7" t="s">
        <v>71</v>
      </c>
      <c r="B20" s="6">
        <v>60</v>
      </c>
      <c r="C20" s="21">
        <v>4.42</v>
      </c>
      <c r="D20" s="132">
        <v>2.7</v>
      </c>
      <c r="E20" s="132">
        <v>26.1</v>
      </c>
      <c r="F20" s="132">
        <v>92</v>
      </c>
      <c r="G20" s="4">
        <v>75</v>
      </c>
      <c r="H20" s="4">
        <v>24.6</v>
      </c>
      <c r="I20" s="4">
        <v>0.16</v>
      </c>
      <c r="J20" s="4">
        <v>77.4</v>
      </c>
      <c r="K20" s="4">
        <v>84.6</v>
      </c>
      <c r="L20" s="4"/>
      <c r="M20" s="4">
        <v>2E-05</v>
      </c>
      <c r="N20" s="4"/>
      <c r="O20" s="4">
        <v>0.08</v>
      </c>
      <c r="P20" s="4">
        <v>0.015</v>
      </c>
      <c r="Q20" s="4"/>
      <c r="R20" s="4"/>
      <c r="S20" s="4">
        <v>0.012</v>
      </c>
      <c r="T20" s="4" t="s">
        <v>195</v>
      </c>
    </row>
    <row r="21" spans="1:20" ht="18.75" customHeight="1">
      <c r="A21" s="7" t="s">
        <v>72</v>
      </c>
      <c r="B21" s="6">
        <v>24</v>
      </c>
      <c r="C21" s="151">
        <v>1.7</v>
      </c>
      <c r="D21" s="151">
        <v>0.66</v>
      </c>
      <c r="E21" s="151">
        <v>8.5</v>
      </c>
      <c r="F21" s="151">
        <v>51.79</v>
      </c>
      <c r="G21" s="4">
        <v>14.6</v>
      </c>
      <c r="H21" s="4">
        <v>7.9</v>
      </c>
      <c r="I21" s="4">
        <v>0.36</v>
      </c>
      <c r="J21" s="4">
        <v>24.9</v>
      </c>
      <c r="K21" s="4">
        <v>33.19</v>
      </c>
      <c r="L21" s="4"/>
      <c r="M21" s="4"/>
      <c r="N21" s="4">
        <v>0.009</v>
      </c>
      <c r="O21" s="4">
        <v>0.019</v>
      </c>
      <c r="P21" s="4">
        <v>0.006</v>
      </c>
      <c r="Q21" s="4"/>
      <c r="R21" s="4"/>
      <c r="S21" s="4">
        <v>0.004</v>
      </c>
      <c r="T21" s="4" t="s">
        <v>195</v>
      </c>
    </row>
    <row r="22" spans="1:20" ht="15.75">
      <c r="A22" s="18" t="s">
        <v>62</v>
      </c>
      <c r="B22" s="13">
        <v>909</v>
      </c>
      <c r="C22" s="95">
        <f aca="true" t="shared" si="1" ref="C22:S22">SUM(C15:C21)</f>
        <v>29.66</v>
      </c>
      <c r="D22" s="95">
        <f t="shared" si="1"/>
        <v>32.68</v>
      </c>
      <c r="E22" s="95">
        <f t="shared" si="1"/>
        <v>99.16999999999999</v>
      </c>
      <c r="F22" s="95">
        <f t="shared" si="1"/>
        <v>877.8499999999999</v>
      </c>
      <c r="G22" s="95">
        <f t="shared" si="1"/>
        <v>251.01000000000002</v>
      </c>
      <c r="H22" s="95">
        <f t="shared" si="1"/>
        <v>90.04</v>
      </c>
      <c r="I22" s="95">
        <f t="shared" si="1"/>
        <v>3.9299999999999997</v>
      </c>
      <c r="J22" s="95">
        <f t="shared" si="1"/>
        <v>289.23</v>
      </c>
      <c r="K22" s="95">
        <f t="shared" si="1"/>
        <v>439.06</v>
      </c>
      <c r="L22" s="95">
        <f t="shared" si="1"/>
        <v>0.034</v>
      </c>
      <c r="M22" s="95">
        <f t="shared" si="1"/>
        <v>0.015019999999999999</v>
      </c>
      <c r="N22" s="95">
        <f t="shared" si="1"/>
        <v>1.15</v>
      </c>
      <c r="O22" s="95">
        <f t="shared" si="1"/>
        <v>0.276</v>
      </c>
      <c r="P22" s="95">
        <f t="shared" si="1"/>
        <v>0.315</v>
      </c>
      <c r="Q22" s="95">
        <f t="shared" si="1"/>
        <v>294.90999999999997</v>
      </c>
      <c r="R22" s="95">
        <f t="shared" si="1"/>
        <v>2.8049999999999997</v>
      </c>
      <c r="S22" s="95">
        <f t="shared" si="1"/>
        <v>19.876</v>
      </c>
      <c r="T22" s="95"/>
    </row>
    <row r="23" spans="1:20" ht="15.75">
      <c r="A23" s="14" t="s">
        <v>9</v>
      </c>
      <c r="B23" s="15"/>
      <c r="C23" s="93">
        <f>SUM(C13+C22)</f>
        <v>56.269999999999996</v>
      </c>
      <c r="D23" s="93">
        <f aca="true" t="shared" si="2" ref="D23:S23">SUM(D13+D22)</f>
        <v>55.44</v>
      </c>
      <c r="E23" s="93">
        <f t="shared" si="2"/>
        <v>152.57</v>
      </c>
      <c r="F23" s="93">
        <f t="shared" si="2"/>
        <v>1424.2399999999998</v>
      </c>
      <c r="G23" s="93">
        <f t="shared" si="2"/>
        <v>726.3100000000001</v>
      </c>
      <c r="H23" s="93">
        <f t="shared" si="2"/>
        <v>154.14000000000001</v>
      </c>
      <c r="I23" s="93">
        <f t="shared" si="2"/>
        <v>7.789999999999999</v>
      </c>
      <c r="J23" s="93">
        <f t="shared" si="2"/>
        <v>751.23</v>
      </c>
      <c r="K23" s="93">
        <f t="shared" si="2"/>
        <v>640.25</v>
      </c>
      <c r="L23" s="93">
        <f t="shared" si="2"/>
        <v>0.053000000000000005</v>
      </c>
      <c r="M23" s="93">
        <f t="shared" si="2"/>
        <v>0.018359999999999998</v>
      </c>
      <c r="N23" s="93">
        <f t="shared" si="2"/>
        <v>1.39</v>
      </c>
      <c r="O23" s="93">
        <f t="shared" si="2"/>
        <v>0.52</v>
      </c>
      <c r="P23" s="93">
        <f t="shared" si="2"/>
        <v>1.3184999999999998</v>
      </c>
      <c r="Q23" s="93">
        <f t="shared" si="2"/>
        <v>595.16</v>
      </c>
      <c r="R23" s="93">
        <f t="shared" si="2"/>
        <v>8.405</v>
      </c>
      <c r="S23" s="93">
        <f t="shared" si="2"/>
        <v>21.766000000000002</v>
      </c>
      <c r="T23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0">
      <selection activeCell="A23" sqref="A23"/>
    </sheetView>
  </sheetViews>
  <sheetFormatPr defaultColWidth="9.140625" defaultRowHeight="15"/>
  <cols>
    <col min="1" max="1" width="20.57421875" style="1" customWidth="1"/>
    <col min="2" max="3" width="6.8515625" style="0" customWidth="1"/>
    <col min="4" max="4" width="8.28125" style="0" customWidth="1"/>
    <col min="5" max="5" width="10.7109375" style="0" customWidth="1"/>
    <col min="6" max="6" width="7.00390625" style="0" customWidth="1"/>
    <col min="7" max="7" width="6.8515625" style="0" customWidth="1"/>
    <col min="8" max="8" width="7.421875" style="0" customWidth="1"/>
    <col min="9" max="12" width="6.140625" style="0" customWidth="1"/>
    <col min="13" max="13" width="7.8515625" style="0" customWidth="1"/>
    <col min="14" max="19" width="6.140625" style="0" customWidth="1"/>
    <col min="20" max="20" width="6.57421875" style="0" customWidth="1"/>
  </cols>
  <sheetData>
    <row r="1" spans="1:6" ht="15">
      <c r="A1" s="174"/>
      <c r="B1" s="174"/>
      <c r="C1" s="174"/>
      <c r="D1" s="174"/>
      <c r="E1" s="174"/>
      <c r="F1" s="174"/>
    </row>
    <row r="3" spans="1:21" ht="18.75">
      <c r="A3" s="186" t="s">
        <v>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5" spans="1:20" ht="15">
      <c r="A5" s="188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89" t="s">
        <v>7</v>
      </c>
      <c r="G5" s="192" t="s">
        <v>27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8.75">
      <c r="A6" s="188"/>
      <c r="B6" s="190" t="s">
        <v>8</v>
      </c>
      <c r="C6" s="191"/>
      <c r="D6" s="191"/>
      <c r="E6" s="191"/>
      <c r="F6" s="189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63">
      <c r="A8" s="17" t="s">
        <v>97</v>
      </c>
      <c r="B8" s="28" t="s">
        <v>79</v>
      </c>
      <c r="C8" s="21">
        <v>6.8</v>
      </c>
      <c r="D8" s="134">
        <v>8.25</v>
      </c>
      <c r="E8" s="132">
        <v>53.75</v>
      </c>
      <c r="F8" s="132">
        <v>238.12</v>
      </c>
      <c r="G8" s="4">
        <v>138.25</v>
      </c>
      <c r="H8" s="4">
        <v>16.07</v>
      </c>
      <c r="I8" s="4">
        <v>0.72</v>
      </c>
      <c r="J8" s="4">
        <v>87.75</v>
      </c>
      <c r="K8" s="4">
        <v>67.4</v>
      </c>
      <c r="L8" s="4">
        <v>0.02</v>
      </c>
      <c r="M8" s="4">
        <v>0.0007</v>
      </c>
      <c r="N8" s="4">
        <v>0.77</v>
      </c>
      <c r="O8" s="4">
        <v>0.012</v>
      </c>
      <c r="P8" s="4">
        <v>0.03</v>
      </c>
      <c r="Q8" s="4">
        <v>30</v>
      </c>
      <c r="R8" s="4">
        <v>0.3</v>
      </c>
      <c r="S8" s="4">
        <v>0.017</v>
      </c>
      <c r="T8" s="4">
        <v>302</v>
      </c>
    </row>
    <row r="9" spans="1:20" ht="31.5">
      <c r="A9" s="92" t="s">
        <v>69</v>
      </c>
      <c r="B9" s="31">
        <v>10</v>
      </c>
      <c r="C9" s="21">
        <v>2.32</v>
      </c>
      <c r="D9" s="132">
        <v>2.95</v>
      </c>
      <c r="E9" s="132"/>
      <c r="F9" s="132">
        <v>36.4</v>
      </c>
      <c r="G9" s="4">
        <v>88</v>
      </c>
      <c r="H9" s="4">
        <v>2.33</v>
      </c>
      <c r="I9" s="4">
        <v>0.02</v>
      </c>
      <c r="J9" s="4">
        <v>33.3</v>
      </c>
      <c r="K9" s="4">
        <v>5.87</v>
      </c>
      <c r="L9" s="4"/>
      <c r="M9" s="4">
        <v>0.001</v>
      </c>
      <c r="N9" s="4"/>
      <c r="O9" s="4">
        <v>0.003</v>
      </c>
      <c r="P9" s="4">
        <v>0.002</v>
      </c>
      <c r="Q9" s="4">
        <v>19.2</v>
      </c>
      <c r="R9" s="4">
        <v>0.95</v>
      </c>
      <c r="S9" s="4">
        <v>0.05</v>
      </c>
      <c r="T9" s="137" t="s">
        <v>189</v>
      </c>
    </row>
    <row r="10" spans="1:20" ht="31.5">
      <c r="A10" s="92" t="s">
        <v>70</v>
      </c>
      <c r="B10" s="31">
        <v>10</v>
      </c>
      <c r="C10" s="21">
        <v>0.08</v>
      </c>
      <c r="D10" s="132">
        <v>7.25</v>
      </c>
      <c r="E10" s="132">
        <v>0.17</v>
      </c>
      <c r="F10" s="132">
        <v>66.1</v>
      </c>
      <c r="G10" s="4">
        <v>1.2</v>
      </c>
      <c r="H10" s="4">
        <v>0.04</v>
      </c>
      <c r="I10" s="4"/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92" t="s">
        <v>114</v>
      </c>
      <c r="B11" s="31">
        <v>200</v>
      </c>
      <c r="C11" s="132">
        <v>0.4</v>
      </c>
      <c r="D11" s="132">
        <v>0.4</v>
      </c>
      <c r="E11" s="132">
        <v>22.8</v>
      </c>
      <c r="F11" s="132">
        <v>102</v>
      </c>
      <c r="G11" s="4">
        <v>134</v>
      </c>
      <c r="H11" s="4">
        <v>12</v>
      </c>
      <c r="I11" s="4">
        <v>0.6</v>
      </c>
      <c r="J11" s="4">
        <v>36</v>
      </c>
      <c r="K11" s="4">
        <v>80</v>
      </c>
      <c r="L11" s="4"/>
      <c r="M11" s="4"/>
      <c r="N11" s="4"/>
      <c r="O11" s="4">
        <v>0.02</v>
      </c>
      <c r="P11" s="4">
        <v>0.04</v>
      </c>
      <c r="Q11" s="4">
        <v>16</v>
      </c>
      <c r="R11" s="4"/>
      <c r="S11" s="4">
        <v>14.8</v>
      </c>
      <c r="T11" s="4" t="s">
        <v>195</v>
      </c>
    </row>
    <row r="12" spans="1:20" ht="31.5">
      <c r="A12" s="92" t="s">
        <v>186</v>
      </c>
      <c r="B12" s="31">
        <v>30</v>
      </c>
      <c r="C12" s="132">
        <v>1.87</v>
      </c>
      <c r="D12" s="132">
        <v>7.5</v>
      </c>
      <c r="E12" s="132">
        <v>25.5</v>
      </c>
      <c r="F12" s="132">
        <v>77.25</v>
      </c>
      <c r="G12" s="4">
        <v>75</v>
      </c>
      <c r="H12" s="4">
        <v>4.5</v>
      </c>
      <c r="I12" s="4">
        <v>0.6</v>
      </c>
      <c r="J12" s="4">
        <v>112</v>
      </c>
      <c r="K12" s="4">
        <v>96</v>
      </c>
      <c r="L12" s="4"/>
      <c r="M12" s="4"/>
      <c r="N12" s="4"/>
      <c r="O12" s="4">
        <v>0.08</v>
      </c>
      <c r="P12" s="4">
        <v>0.14</v>
      </c>
      <c r="Q12" s="4">
        <v>24</v>
      </c>
      <c r="R12" s="4">
        <v>1.89</v>
      </c>
      <c r="S12" s="4"/>
      <c r="T12" s="4" t="s">
        <v>195</v>
      </c>
    </row>
    <row r="13" spans="1:20" ht="15.75">
      <c r="A13" s="92" t="s">
        <v>71</v>
      </c>
      <c r="B13" s="6">
        <v>30</v>
      </c>
      <c r="C13" s="21">
        <v>2.21</v>
      </c>
      <c r="D13" s="151">
        <v>1.35</v>
      </c>
      <c r="E13" s="151">
        <v>13.05</v>
      </c>
      <c r="F13" s="151">
        <v>46</v>
      </c>
      <c r="G13" s="4">
        <v>37.5</v>
      </c>
      <c r="H13" s="4">
        <v>12.3</v>
      </c>
      <c r="I13" s="4">
        <v>0.8</v>
      </c>
      <c r="J13" s="4">
        <v>38.7</v>
      </c>
      <c r="K13" s="4">
        <v>42.3</v>
      </c>
      <c r="L13" s="4"/>
      <c r="M13" s="4">
        <v>1E-05</v>
      </c>
      <c r="N13" s="4"/>
      <c r="O13" s="4">
        <v>0.04</v>
      </c>
      <c r="P13" s="4">
        <v>0.0075</v>
      </c>
      <c r="Q13" s="4"/>
      <c r="R13" s="4"/>
      <c r="S13" s="4">
        <v>0.006</v>
      </c>
      <c r="T13" s="4" t="s">
        <v>195</v>
      </c>
    </row>
    <row r="14" spans="1:20" ht="15.75">
      <c r="A14" s="17" t="s">
        <v>72</v>
      </c>
      <c r="B14" s="6">
        <v>24</v>
      </c>
      <c r="C14" s="151">
        <v>1.7</v>
      </c>
      <c r="D14" s="151">
        <v>0.66</v>
      </c>
      <c r="E14" s="151">
        <v>8.5</v>
      </c>
      <c r="F14" s="151">
        <v>51.79</v>
      </c>
      <c r="G14" s="4">
        <v>14.6</v>
      </c>
      <c r="H14" s="4">
        <v>7.9</v>
      </c>
      <c r="I14" s="4">
        <v>0.36</v>
      </c>
      <c r="J14" s="4">
        <v>24.9</v>
      </c>
      <c r="K14" s="4">
        <v>33.19</v>
      </c>
      <c r="L14" s="4"/>
      <c r="M14" s="4"/>
      <c r="N14" s="4">
        <v>0.009</v>
      </c>
      <c r="O14" s="4">
        <v>0.019</v>
      </c>
      <c r="P14" s="4">
        <v>0.006</v>
      </c>
      <c r="Q14" s="4"/>
      <c r="R14" s="4"/>
      <c r="S14" s="4">
        <v>0.004</v>
      </c>
      <c r="T14" s="4" t="s">
        <v>195</v>
      </c>
    </row>
    <row r="15" spans="1:20" ht="15.75">
      <c r="A15" s="18" t="s">
        <v>60</v>
      </c>
      <c r="B15" s="3">
        <v>514</v>
      </c>
      <c r="C15" s="95">
        <f aca="true" t="shared" si="0" ref="C15:S15">SUM(C8:C14)</f>
        <v>15.379999999999999</v>
      </c>
      <c r="D15" s="95">
        <f t="shared" si="0"/>
        <v>28.36</v>
      </c>
      <c r="E15" s="95">
        <f t="shared" si="0"/>
        <v>123.77</v>
      </c>
      <c r="F15" s="95">
        <f t="shared" si="0"/>
        <v>617.66</v>
      </c>
      <c r="G15" s="95">
        <f t="shared" si="0"/>
        <v>488.55</v>
      </c>
      <c r="H15" s="95">
        <f t="shared" si="0"/>
        <v>55.13999999999999</v>
      </c>
      <c r="I15" s="95">
        <f t="shared" si="0"/>
        <v>3.1</v>
      </c>
      <c r="J15" s="95">
        <f t="shared" si="0"/>
        <v>334.54999999999995</v>
      </c>
      <c r="K15" s="95">
        <f t="shared" si="0"/>
        <v>326.26</v>
      </c>
      <c r="L15" s="95">
        <f t="shared" si="0"/>
        <v>0.02</v>
      </c>
      <c r="M15" s="95">
        <f t="shared" si="0"/>
        <v>0.0017100000000000001</v>
      </c>
      <c r="N15" s="95">
        <f t="shared" si="0"/>
        <v>0.779</v>
      </c>
      <c r="O15" s="95">
        <f t="shared" si="0"/>
        <v>0.554</v>
      </c>
      <c r="P15" s="95">
        <f t="shared" si="0"/>
        <v>0.23550000000000004</v>
      </c>
      <c r="Q15" s="95">
        <f t="shared" si="0"/>
        <v>154.5</v>
      </c>
      <c r="R15" s="95">
        <f t="shared" si="0"/>
        <v>3.29</v>
      </c>
      <c r="S15" s="95">
        <f t="shared" si="0"/>
        <v>14.877</v>
      </c>
      <c r="T15" s="95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1.5">
      <c r="A17" s="17" t="s">
        <v>84</v>
      </c>
      <c r="B17" s="6">
        <v>60</v>
      </c>
      <c r="C17" s="152">
        <v>0.61</v>
      </c>
      <c r="D17" s="152"/>
      <c r="E17" s="152">
        <v>3.38</v>
      </c>
      <c r="F17" s="152">
        <v>30.46</v>
      </c>
      <c r="G17" s="4">
        <v>15.5</v>
      </c>
      <c r="H17" s="4">
        <v>2.96</v>
      </c>
      <c r="I17" s="4"/>
      <c r="J17" s="102"/>
      <c r="K17" s="102">
        <v>57.6</v>
      </c>
      <c r="L17" s="102"/>
      <c r="M17" s="102"/>
      <c r="N17" s="102"/>
      <c r="O17" s="102"/>
      <c r="P17" s="102">
        <v>0.0002</v>
      </c>
      <c r="Q17" s="102">
        <v>0.68</v>
      </c>
      <c r="R17" s="102"/>
      <c r="S17" s="102">
        <v>1.07</v>
      </c>
      <c r="T17" s="139" t="s">
        <v>191</v>
      </c>
    </row>
    <row r="18" spans="1:20" ht="30.75" customHeight="1">
      <c r="A18" s="130" t="s">
        <v>159</v>
      </c>
      <c r="B18" s="67" t="s">
        <v>81</v>
      </c>
      <c r="C18" s="65">
        <v>6.25</v>
      </c>
      <c r="D18" s="65">
        <v>3</v>
      </c>
      <c r="E18" s="65">
        <v>14.75</v>
      </c>
      <c r="F18" s="65">
        <v>189</v>
      </c>
      <c r="G18" s="125">
        <v>7.72</v>
      </c>
      <c r="H18" s="125">
        <v>4.27</v>
      </c>
      <c r="I18" s="125">
        <v>1.56</v>
      </c>
      <c r="J18" s="125">
        <v>13.75</v>
      </c>
      <c r="K18" s="125">
        <v>16.3</v>
      </c>
      <c r="L18" s="125">
        <v>0.005</v>
      </c>
      <c r="M18" s="125"/>
      <c r="N18" s="125">
        <v>0.3</v>
      </c>
      <c r="O18" s="125">
        <v>0.003</v>
      </c>
      <c r="P18" s="125">
        <v>0.04</v>
      </c>
      <c r="Q18" s="125">
        <v>13.8</v>
      </c>
      <c r="R18" s="125">
        <v>0.015</v>
      </c>
      <c r="S18" s="125">
        <v>0.2</v>
      </c>
      <c r="T18" s="125">
        <v>124</v>
      </c>
    </row>
    <row r="19" spans="1:20" ht="30.75" customHeight="1">
      <c r="A19" s="11" t="s">
        <v>160</v>
      </c>
      <c r="B19" s="6">
        <v>100</v>
      </c>
      <c r="C19" s="4">
        <v>6.8</v>
      </c>
      <c r="D19" s="4">
        <v>7</v>
      </c>
      <c r="E19" s="4">
        <v>10.1</v>
      </c>
      <c r="F19" s="4">
        <v>197.08</v>
      </c>
      <c r="G19" s="42">
        <v>27.8</v>
      </c>
      <c r="H19" s="4">
        <v>9.7</v>
      </c>
      <c r="I19" s="4">
        <v>1.2</v>
      </c>
      <c r="J19" s="4">
        <v>17.1</v>
      </c>
      <c r="K19" s="4">
        <v>27.8</v>
      </c>
      <c r="L19" s="4">
        <v>0.045</v>
      </c>
      <c r="M19" s="4"/>
      <c r="N19" s="4">
        <v>0.36</v>
      </c>
      <c r="O19" s="4"/>
      <c r="P19" s="4">
        <v>0.1</v>
      </c>
      <c r="Q19" s="4">
        <v>100</v>
      </c>
      <c r="R19" s="4">
        <v>0.1</v>
      </c>
      <c r="S19" s="4">
        <v>0.6</v>
      </c>
      <c r="T19" s="4">
        <v>463</v>
      </c>
    </row>
    <row r="20" spans="1:20" ht="27.75" customHeight="1">
      <c r="A20" s="143" t="s">
        <v>91</v>
      </c>
      <c r="B20" s="6">
        <v>150</v>
      </c>
      <c r="C20" s="140">
        <v>1.57</v>
      </c>
      <c r="D20" s="105">
        <v>0.54</v>
      </c>
      <c r="E20" s="105">
        <v>28</v>
      </c>
      <c r="F20" s="105">
        <v>132.3</v>
      </c>
      <c r="G20" s="141">
        <v>12.6</v>
      </c>
      <c r="H20" s="141">
        <v>8.1</v>
      </c>
      <c r="I20" s="141">
        <v>0.3</v>
      </c>
      <c r="J20" s="141">
        <v>43.2</v>
      </c>
      <c r="K20" s="141">
        <v>45</v>
      </c>
      <c r="L20" s="141"/>
      <c r="M20" s="141"/>
      <c r="N20" s="141"/>
      <c r="O20" s="141"/>
      <c r="P20" s="141">
        <v>0.02</v>
      </c>
      <c r="Q20" s="141"/>
      <c r="R20" s="141"/>
      <c r="S20" s="141"/>
      <c r="T20" s="142" t="s">
        <v>192</v>
      </c>
    </row>
    <row r="21" spans="1:20" ht="15.75">
      <c r="A21" s="143" t="s">
        <v>209</v>
      </c>
      <c r="B21" s="6">
        <v>200</v>
      </c>
      <c r="C21" s="21"/>
      <c r="D21" s="132"/>
      <c r="E21" s="132">
        <v>12.4</v>
      </c>
      <c r="F21" s="132">
        <v>91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22.9</v>
      </c>
      <c r="T21" s="4">
        <v>699</v>
      </c>
    </row>
    <row r="22" spans="1:20" ht="15.75">
      <c r="A22" s="7" t="s">
        <v>71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195</v>
      </c>
    </row>
    <row r="23" spans="1:20" ht="15.75">
      <c r="A23" s="7" t="s">
        <v>72</v>
      </c>
      <c r="B23" s="6">
        <v>24</v>
      </c>
      <c r="C23" s="151">
        <v>1.7</v>
      </c>
      <c r="D23" s="151">
        <v>0.66</v>
      </c>
      <c r="E23" s="151">
        <v>8.5</v>
      </c>
      <c r="F23" s="151">
        <v>51.79</v>
      </c>
      <c r="G23" s="4">
        <v>14.6</v>
      </c>
      <c r="H23" s="4">
        <v>7.9</v>
      </c>
      <c r="I23" s="4">
        <v>0.36</v>
      </c>
      <c r="J23" s="4">
        <v>24.9</v>
      </c>
      <c r="K23" s="4">
        <v>33.19</v>
      </c>
      <c r="L23" s="4"/>
      <c r="M23" s="4"/>
      <c r="N23" s="4">
        <v>0.009</v>
      </c>
      <c r="O23" s="4">
        <v>0.019</v>
      </c>
      <c r="P23" s="4">
        <v>0.006</v>
      </c>
      <c r="Q23" s="4"/>
      <c r="R23" s="4"/>
      <c r="S23" s="4">
        <v>0.004</v>
      </c>
      <c r="T23" s="4" t="s">
        <v>195</v>
      </c>
    </row>
    <row r="24" spans="1:21" ht="15.75">
      <c r="A24" s="18" t="s">
        <v>62</v>
      </c>
      <c r="B24" s="3">
        <v>869</v>
      </c>
      <c r="C24" s="95">
        <f aca="true" t="shared" si="1" ref="C24:S24">SUM(C17:C23)</f>
        <v>21.349999999999998</v>
      </c>
      <c r="D24" s="95">
        <f t="shared" si="1"/>
        <v>13.899999999999999</v>
      </c>
      <c r="E24" s="95">
        <f t="shared" si="1"/>
        <v>103.22999999999999</v>
      </c>
      <c r="F24" s="95">
        <f t="shared" si="1"/>
        <v>783.63</v>
      </c>
      <c r="G24" s="95">
        <f t="shared" si="1"/>
        <v>162.49999999999997</v>
      </c>
      <c r="H24" s="95">
        <f t="shared" si="1"/>
        <v>60.410000000000004</v>
      </c>
      <c r="I24" s="95">
        <f t="shared" si="1"/>
        <v>3.6599999999999997</v>
      </c>
      <c r="J24" s="95">
        <f t="shared" si="1"/>
        <v>177.95000000000002</v>
      </c>
      <c r="K24" s="95">
        <f t="shared" si="1"/>
        <v>276.73</v>
      </c>
      <c r="L24" s="95">
        <f t="shared" si="1"/>
        <v>0.049999999999999996</v>
      </c>
      <c r="M24" s="95">
        <f t="shared" si="1"/>
        <v>2E-05</v>
      </c>
      <c r="N24" s="95">
        <f t="shared" si="1"/>
        <v>1.3889999999999998</v>
      </c>
      <c r="O24" s="95">
        <f t="shared" si="1"/>
        <v>0.10400000000000001</v>
      </c>
      <c r="P24" s="95">
        <f t="shared" si="1"/>
        <v>0.18319999999999997</v>
      </c>
      <c r="Q24" s="95">
        <f t="shared" si="1"/>
        <v>114.68</v>
      </c>
      <c r="R24" s="95">
        <f t="shared" si="1"/>
        <v>0.115</v>
      </c>
      <c r="S24" s="95">
        <f t="shared" si="1"/>
        <v>24.786</v>
      </c>
      <c r="T24" s="95"/>
      <c r="U24" s="96"/>
    </row>
    <row r="25" spans="1:20" ht="15.75">
      <c r="A25" s="14" t="s">
        <v>9</v>
      </c>
      <c r="B25" s="15"/>
      <c r="C25" s="93">
        <f>SUM(C15+C24)</f>
        <v>36.73</v>
      </c>
      <c r="D25" s="93">
        <f aca="true" t="shared" si="2" ref="D25:S25">SUM(D15+D24)</f>
        <v>42.26</v>
      </c>
      <c r="E25" s="93">
        <f t="shared" si="2"/>
        <v>227</v>
      </c>
      <c r="F25" s="93">
        <f t="shared" si="2"/>
        <v>1401.29</v>
      </c>
      <c r="G25" s="93">
        <f t="shared" si="2"/>
        <v>651.05</v>
      </c>
      <c r="H25" s="93">
        <f t="shared" si="2"/>
        <v>115.55</v>
      </c>
      <c r="I25" s="93">
        <f t="shared" si="2"/>
        <v>6.76</v>
      </c>
      <c r="J25" s="93">
        <f t="shared" si="2"/>
        <v>512.5</v>
      </c>
      <c r="K25" s="93">
        <f t="shared" si="2"/>
        <v>602.99</v>
      </c>
      <c r="L25" s="93">
        <f t="shared" si="2"/>
        <v>0.06999999999999999</v>
      </c>
      <c r="M25" s="93">
        <f t="shared" si="2"/>
        <v>0.0017300000000000002</v>
      </c>
      <c r="N25" s="93">
        <f t="shared" si="2"/>
        <v>2.1679999999999997</v>
      </c>
      <c r="O25" s="93">
        <f t="shared" si="2"/>
        <v>0.658</v>
      </c>
      <c r="P25" s="93">
        <f t="shared" si="2"/>
        <v>0.4187</v>
      </c>
      <c r="Q25" s="93">
        <f t="shared" si="2"/>
        <v>269.18</v>
      </c>
      <c r="R25" s="93">
        <f t="shared" si="2"/>
        <v>3.4050000000000002</v>
      </c>
      <c r="S25" s="93">
        <f t="shared" si="2"/>
        <v>39.663000000000004</v>
      </c>
      <c r="T25" s="93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zoomScalePageLayoutView="0" workbookViewId="0" topLeftCell="A10">
      <selection activeCell="A24" sqref="A24"/>
    </sheetView>
  </sheetViews>
  <sheetFormatPr defaultColWidth="9.140625" defaultRowHeight="15"/>
  <cols>
    <col min="1" max="1" width="20.00390625" style="1" customWidth="1"/>
    <col min="2" max="2" width="7.8515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00390625" style="0" customWidth="1"/>
    <col min="14" max="19" width="6.57421875" style="0" customWidth="1"/>
    <col min="20" max="20" width="7.140625" style="0" customWidth="1"/>
  </cols>
  <sheetData>
    <row r="1" spans="1:6" ht="15">
      <c r="A1" s="174"/>
      <c r="B1" s="174"/>
      <c r="C1" s="174"/>
      <c r="D1" s="174"/>
      <c r="E1" s="174"/>
      <c r="F1" s="174"/>
    </row>
    <row r="3" spans="1:20" ht="18.75">
      <c r="A3" s="186" t="s">
        <v>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5" spans="1:20" ht="31.5">
      <c r="A5" s="188" t="s">
        <v>0</v>
      </c>
      <c r="B5" s="3" t="s">
        <v>1</v>
      </c>
      <c r="C5" s="3" t="s">
        <v>4</v>
      </c>
      <c r="D5" s="3" t="s">
        <v>5</v>
      </c>
      <c r="E5" s="3" t="s">
        <v>6</v>
      </c>
      <c r="F5" s="204" t="s">
        <v>7</v>
      </c>
      <c r="G5" s="192" t="s">
        <v>27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8.75">
      <c r="A6" s="188"/>
      <c r="B6" s="188" t="s">
        <v>8</v>
      </c>
      <c r="C6" s="205"/>
      <c r="D6" s="205"/>
      <c r="E6" s="205"/>
      <c r="F6" s="204"/>
      <c r="G6" s="109" t="s">
        <v>23</v>
      </c>
      <c r="H6" s="57" t="s">
        <v>24</v>
      </c>
      <c r="I6" s="57" t="s">
        <v>25</v>
      </c>
      <c r="J6" s="57" t="s">
        <v>118</v>
      </c>
      <c r="K6" s="57" t="s">
        <v>119</v>
      </c>
      <c r="L6" s="57" t="s">
        <v>120</v>
      </c>
      <c r="M6" s="57" t="s">
        <v>121</v>
      </c>
      <c r="N6" s="57" t="s">
        <v>122</v>
      </c>
      <c r="O6" s="57" t="s">
        <v>123</v>
      </c>
      <c r="P6" s="57" t="s">
        <v>124</v>
      </c>
      <c r="Q6" s="57" t="s">
        <v>125</v>
      </c>
      <c r="R6" s="57" t="s">
        <v>126</v>
      </c>
      <c r="S6" s="57" t="s">
        <v>26</v>
      </c>
      <c r="T6" s="126" t="s">
        <v>167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99</v>
      </c>
      <c r="B8" s="71" t="s">
        <v>79</v>
      </c>
      <c r="C8" s="4">
        <v>7.3</v>
      </c>
      <c r="D8" s="4">
        <v>9.2</v>
      </c>
      <c r="E8" s="4">
        <v>17.5</v>
      </c>
      <c r="F8" s="4">
        <v>258</v>
      </c>
      <c r="G8" s="42">
        <v>93.7</v>
      </c>
      <c r="H8" s="4">
        <v>18.98</v>
      </c>
      <c r="I8" s="4">
        <v>0.896</v>
      </c>
      <c r="J8" s="4">
        <v>73.8</v>
      </c>
      <c r="K8" s="4">
        <v>35.4</v>
      </c>
      <c r="L8" s="4">
        <v>0.015</v>
      </c>
      <c r="M8" s="133">
        <v>0.003</v>
      </c>
      <c r="N8" s="4">
        <v>0.34</v>
      </c>
      <c r="O8" s="4"/>
      <c r="P8" s="4">
        <v>0.16</v>
      </c>
      <c r="Q8" s="4">
        <v>19</v>
      </c>
      <c r="R8" s="4">
        <v>0.15</v>
      </c>
      <c r="S8" s="4"/>
      <c r="T8" s="75">
        <v>302</v>
      </c>
    </row>
    <row r="9" spans="1:20" ht="33.75" customHeight="1">
      <c r="A9" s="17" t="s">
        <v>89</v>
      </c>
      <c r="B9" s="31">
        <v>10</v>
      </c>
      <c r="C9" s="21">
        <v>2.32</v>
      </c>
      <c r="D9" s="152">
        <v>2.95</v>
      </c>
      <c r="E9" s="152"/>
      <c r="F9" s="152">
        <v>36.4</v>
      </c>
      <c r="G9" s="4">
        <v>88</v>
      </c>
      <c r="H9" s="4">
        <v>2.33</v>
      </c>
      <c r="I9" s="4">
        <v>0.01</v>
      </c>
      <c r="J9" s="4">
        <v>33.3</v>
      </c>
      <c r="K9" s="4">
        <v>5.87</v>
      </c>
      <c r="L9" s="4"/>
      <c r="M9" s="4">
        <v>0.001</v>
      </c>
      <c r="N9" s="4"/>
      <c r="O9" s="4">
        <v>0.003</v>
      </c>
      <c r="P9" s="4">
        <v>0.002</v>
      </c>
      <c r="Q9" s="4">
        <v>19.2</v>
      </c>
      <c r="R9" s="4">
        <v>0.95</v>
      </c>
      <c r="S9" s="4">
        <v>0.05</v>
      </c>
      <c r="T9" s="137" t="s">
        <v>189</v>
      </c>
    </row>
    <row r="10" spans="1:20" ht="15.75">
      <c r="A10" s="17" t="s">
        <v>100</v>
      </c>
      <c r="B10" s="6">
        <v>10</v>
      </c>
      <c r="C10" s="21">
        <v>0.08</v>
      </c>
      <c r="D10" s="132">
        <v>7.25</v>
      </c>
      <c r="E10" s="132">
        <v>0.17</v>
      </c>
      <c r="F10" s="132">
        <v>66.1</v>
      </c>
      <c r="G10" s="4">
        <v>1.2</v>
      </c>
      <c r="H10" s="4">
        <v>0.04</v>
      </c>
      <c r="I10" s="4"/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31.5">
      <c r="A11" s="17" t="s">
        <v>166</v>
      </c>
      <c r="B11" s="6">
        <v>200</v>
      </c>
      <c r="C11" s="63">
        <v>1</v>
      </c>
      <c r="D11" s="63">
        <v>1</v>
      </c>
      <c r="E11" s="63">
        <v>1.4</v>
      </c>
      <c r="F11" s="63">
        <v>58.4</v>
      </c>
      <c r="G11" s="63">
        <v>45.12</v>
      </c>
      <c r="H11" s="63">
        <v>12.5</v>
      </c>
      <c r="I11" s="63">
        <v>1.34</v>
      </c>
      <c r="J11" s="63">
        <v>37.2</v>
      </c>
      <c r="K11" s="63">
        <v>80.34</v>
      </c>
      <c r="L11" s="63">
        <v>0.002</v>
      </c>
      <c r="M11" s="63">
        <v>0.0005</v>
      </c>
      <c r="N11" s="63"/>
      <c r="O11" s="63">
        <v>0.012</v>
      </c>
      <c r="P11" s="63">
        <v>0.056</v>
      </c>
      <c r="Q11" s="63">
        <v>6.6</v>
      </c>
      <c r="R11" s="63">
        <v>0.014</v>
      </c>
      <c r="S11" s="63">
        <v>0.5</v>
      </c>
      <c r="T11" s="63">
        <v>630</v>
      </c>
    </row>
    <row r="12" spans="1:20" ht="15.75">
      <c r="A12" s="17" t="s">
        <v>75</v>
      </c>
      <c r="B12" s="6">
        <v>100</v>
      </c>
      <c r="C12" s="21">
        <v>0.9</v>
      </c>
      <c r="D12" s="132">
        <v>0.2</v>
      </c>
      <c r="E12" s="132">
        <v>8.1</v>
      </c>
      <c r="F12" s="132">
        <v>43</v>
      </c>
      <c r="G12" s="4">
        <v>34</v>
      </c>
      <c r="H12" s="4">
        <v>13</v>
      </c>
      <c r="I12" s="4">
        <v>0.3</v>
      </c>
      <c r="J12" s="4">
        <v>23</v>
      </c>
      <c r="K12" s="4">
        <v>97</v>
      </c>
      <c r="L12" s="4"/>
      <c r="M12" s="4">
        <v>0.0005</v>
      </c>
      <c r="N12" s="4">
        <v>0.017</v>
      </c>
      <c r="O12" s="4">
        <v>0.04</v>
      </c>
      <c r="P12" s="4">
        <v>0.03</v>
      </c>
      <c r="Q12" s="4">
        <v>8</v>
      </c>
      <c r="R12" s="4"/>
      <c r="S12" s="4">
        <v>20</v>
      </c>
      <c r="T12" s="4" t="s">
        <v>195</v>
      </c>
    </row>
    <row r="13" spans="1:20" ht="38.25">
      <c r="A13" s="129" t="s">
        <v>197</v>
      </c>
      <c r="B13" s="10">
        <v>200</v>
      </c>
      <c r="C13" s="135">
        <v>3.8</v>
      </c>
      <c r="D13" s="135">
        <v>3.75</v>
      </c>
      <c r="E13" s="135">
        <v>16.5</v>
      </c>
      <c r="F13" s="135">
        <v>108.5</v>
      </c>
      <c r="G13" s="135">
        <v>178.5</v>
      </c>
      <c r="H13" s="135">
        <v>18</v>
      </c>
      <c r="I13" s="135">
        <v>0.15</v>
      </c>
      <c r="J13" s="135">
        <v>136.5</v>
      </c>
      <c r="K13" s="135">
        <v>60</v>
      </c>
      <c r="L13" s="135">
        <v>0.015</v>
      </c>
      <c r="M13" s="135">
        <v>0.003</v>
      </c>
      <c r="N13" s="135">
        <v>0.15</v>
      </c>
      <c r="O13" s="135">
        <v>0.045</v>
      </c>
      <c r="P13" s="135">
        <v>0.22</v>
      </c>
      <c r="Q13" s="135">
        <v>33</v>
      </c>
      <c r="R13" s="135"/>
      <c r="S13" s="135">
        <v>0.9</v>
      </c>
      <c r="T13" s="135" t="s">
        <v>195</v>
      </c>
    </row>
    <row r="14" spans="1:20" ht="15.75">
      <c r="A14" s="17" t="s">
        <v>71</v>
      </c>
      <c r="B14" s="6">
        <v>30</v>
      </c>
      <c r="C14" s="21">
        <v>2.21</v>
      </c>
      <c r="D14" s="151">
        <v>1.35</v>
      </c>
      <c r="E14" s="151">
        <v>13.05</v>
      </c>
      <c r="F14" s="151">
        <v>46</v>
      </c>
      <c r="G14" s="4">
        <v>37.5</v>
      </c>
      <c r="H14" s="4">
        <v>12.3</v>
      </c>
      <c r="I14" s="4">
        <v>0.8</v>
      </c>
      <c r="J14" s="4">
        <v>38.7</v>
      </c>
      <c r="K14" s="4">
        <v>42.3</v>
      </c>
      <c r="L14" s="4"/>
      <c r="M14" s="4">
        <v>1E-05</v>
      </c>
      <c r="N14" s="4"/>
      <c r="O14" s="4">
        <v>0.04</v>
      </c>
      <c r="P14" s="4">
        <v>0.0075</v>
      </c>
      <c r="Q14" s="4"/>
      <c r="R14" s="4"/>
      <c r="S14" s="4">
        <v>0.006</v>
      </c>
      <c r="T14" s="4" t="s">
        <v>195</v>
      </c>
    </row>
    <row r="15" spans="1:20" ht="15.75">
      <c r="A15" s="17" t="s">
        <v>72</v>
      </c>
      <c r="B15" s="6">
        <v>24</v>
      </c>
      <c r="C15" s="151">
        <v>1.7</v>
      </c>
      <c r="D15" s="151">
        <v>0.66</v>
      </c>
      <c r="E15" s="151">
        <v>8.5</v>
      </c>
      <c r="F15" s="151">
        <v>51.79</v>
      </c>
      <c r="G15" s="4">
        <v>14.6</v>
      </c>
      <c r="H15" s="4">
        <v>7.9</v>
      </c>
      <c r="I15" s="4">
        <v>0.36</v>
      </c>
      <c r="J15" s="4">
        <v>24.9</v>
      </c>
      <c r="K15" s="4">
        <v>33.19</v>
      </c>
      <c r="L15" s="4"/>
      <c r="M15" s="4"/>
      <c r="N15" s="4">
        <v>0.009</v>
      </c>
      <c r="O15" s="4">
        <v>0.019</v>
      </c>
      <c r="P15" s="4">
        <v>0.006</v>
      </c>
      <c r="Q15" s="4"/>
      <c r="R15" s="4"/>
      <c r="S15" s="4">
        <v>0.004</v>
      </c>
      <c r="T15" s="4" t="s">
        <v>195</v>
      </c>
    </row>
    <row r="16" spans="1:20" ht="15.75">
      <c r="A16" s="18" t="s">
        <v>60</v>
      </c>
      <c r="B16" s="3">
        <v>784</v>
      </c>
      <c r="C16" s="95">
        <f>SUM(C8+C9+C10+C11+C12+C14+C15)</f>
        <v>15.509999999999998</v>
      </c>
      <c r="D16" s="95">
        <f aca="true" t="shared" si="0" ref="D16:S16">SUM(D8+D9+D10+D11+D12+D14+D15)</f>
        <v>22.61</v>
      </c>
      <c r="E16" s="95">
        <f t="shared" si="0"/>
        <v>48.72</v>
      </c>
      <c r="F16" s="95">
        <f t="shared" si="0"/>
        <v>559.6899999999999</v>
      </c>
      <c r="G16" s="95">
        <f t="shared" si="0"/>
        <v>314.12</v>
      </c>
      <c r="H16" s="95">
        <f t="shared" si="0"/>
        <v>67.05000000000001</v>
      </c>
      <c r="I16" s="95">
        <f t="shared" si="0"/>
        <v>3.706</v>
      </c>
      <c r="J16" s="95">
        <f t="shared" si="0"/>
        <v>232.79999999999998</v>
      </c>
      <c r="K16" s="95">
        <f t="shared" si="0"/>
        <v>295.6</v>
      </c>
      <c r="L16" s="95">
        <f t="shared" si="0"/>
        <v>0.017</v>
      </c>
      <c r="M16" s="95">
        <f t="shared" si="0"/>
        <v>0.0050100000000000006</v>
      </c>
      <c r="N16" s="95">
        <f t="shared" si="0"/>
        <v>0.36600000000000005</v>
      </c>
      <c r="O16" s="95">
        <f t="shared" si="0"/>
        <v>0.494</v>
      </c>
      <c r="P16" s="95">
        <f t="shared" si="0"/>
        <v>0.2715</v>
      </c>
      <c r="Q16" s="95">
        <f t="shared" si="0"/>
        <v>118.1</v>
      </c>
      <c r="R16" s="95">
        <f t="shared" si="0"/>
        <v>1.2639999999999998</v>
      </c>
      <c r="S16" s="95">
        <f t="shared" si="0"/>
        <v>20.560000000000002</v>
      </c>
      <c r="T16" s="95"/>
    </row>
    <row r="17" spans="1:20" ht="15.75">
      <c r="A17" s="18" t="s">
        <v>3</v>
      </c>
      <c r="B17" s="6"/>
      <c r="C17" s="21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9.25" customHeight="1">
      <c r="A18" s="92" t="s">
        <v>110</v>
      </c>
      <c r="B18" s="104">
        <v>60</v>
      </c>
      <c r="C18" s="72">
        <v>1.05</v>
      </c>
      <c r="D18" s="73">
        <v>0.1</v>
      </c>
      <c r="E18" s="73">
        <v>3.9</v>
      </c>
      <c r="F18" s="73">
        <v>63.9</v>
      </c>
      <c r="G18" s="74">
        <v>25.5</v>
      </c>
      <c r="H18" s="74">
        <v>12.6</v>
      </c>
      <c r="I18" s="75"/>
      <c r="J18" s="105">
        <v>14.6</v>
      </c>
      <c r="K18" s="105">
        <v>11.6</v>
      </c>
      <c r="L18" s="105"/>
      <c r="M18" s="105"/>
      <c r="N18" s="105">
        <v>0.0066</v>
      </c>
      <c r="O18" s="105">
        <v>0.012</v>
      </c>
      <c r="P18" s="105">
        <v>0.003</v>
      </c>
      <c r="Q18" s="105">
        <v>0.72</v>
      </c>
      <c r="R18" s="105"/>
      <c r="S18" s="105">
        <v>0.28</v>
      </c>
      <c r="T18" s="75">
        <v>612</v>
      </c>
    </row>
    <row r="19" spans="1:20" ht="30" customHeight="1">
      <c r="A19" s="129" t="s">
        <v>188</v>
      </c>
      <c r="B19" s="28" t="s">
        <v>172</v>
      </c>
      <c r="C19" s="65">
        <v>3.75</v>
      </c>
      <c r="D19" s="65">
        <v>3.25</v>
      </c>
      <c r="E19" s="65">
        <v>45</v>
      </c>
      <c r="F19" s="65">
        <v>130</v>
      </c>
      <c r="G19" s="125">
        <v>29.15</v>
      </c>
      <c r="H19" s="125">
        <v>8.22</v>
      </c>
      <c r="I19" s="125">
        <v>0.05</v>
      </c>
      <c r="J19" s="125">
        <v>15.8</v>
      </c>
      <c r="K19" s="125">
        <v>34.8</v>
      </c>
      <c r="L19" s="125">
        <v>0.002</v>
      </c>
      <c r="M19" s="125">
        <v>0.0015</v>
      </c>
      <c r="N19" s="125">
        <v>0.0268</v>
      </c>
      <c r="O19" s="125"/>
      <c r="P19" s="125">
        <v>0.1</v>
      </c>
      <c r="Q19" s="125">
        <v>195.25</v>
      </c>
      <c r="R19" s="125"/>
      <c r="S19" s="125">
        <v>1.57</v>
      </c>
      <c r="T19" s="125">
        <v>114</v>
      </c>
    </row>
    <row r="20" spans="1:20" ht="33.75" customHeight="1">
      <c r="A20" s="17" t="s">
        <v>205</v>
      </c>
      <c r="B20" s="6" t="s">
        <v>220</v>
      </c>
      <c r="C20" s="105">
        <v>13</v>
      </c>
      <c r="D20" s="105">
        <v>7.2</v>
      </c>
      <c r="E20" s="105">
        <v>52.2</v>
      </c>
      <c r="F20" s="105">
        <v>162</v>
      </c>
      <c r="G20" s="105">
        <v>102</v>
      </c>
      <c r="H20" s="105">
        <v>12.6</v>
      </c>
      <c r="I20" s="105">
        <v>1.02</v>
      </c>
      <c r="J20" s="105">
        <v>88</v>
      </c>
      <c r="K20" s="105">
        <v>146</v>
      </c>
      <c r="L20" s="105"/>
      <c r="M20" s="105"/>
      <c r="N20" s="105"/>
      <c r="O20" s="105">
        <v>0.016</v>
      </c>
      <c r="P20" s="105">
        <v>0.2</v>
      </c>
      <c r="Q20" s="105">
        <v>64.8</v>
      </c>
      <c r="R20" s="105">
        <v>2.2</v>
      </c>
      <c r="S20" s="105"/>
      <c r="T20" s="105">
        <v>436</v>
      </c>
    </row>
    <row r="21" spans="1:20" ht="20.25" customHeight="1">
      <c r="A21" s="17" t="s">
        <v>95</v>
      </c>
      <c r="B21" s="10">
        <v>150</v>
      </c>
      <c r="C21" s="21">
        <v>5.5</v>
      </c>
      <c r="D21" s="148">
        <v>6.22</v>
      </c>
      <c r="E21" s="148">
        <v>37.1</v>
      </c>
      <c r="F21" s="148">
        <v>139.95</v>
      </c>
      <c r="G21" s="4">
        <v>29.1</v>
      </c>
      <c r="H21" s="4">
        <v>22.4</v>
      </c>
      <c r="I21" s="4">
        <v>1.13</v>
      </c>
      <c r="J21" s="4">
        <v>216</v>
      </c>
      <c r="K21" s="4">
        <v>117.8</v>
      </c>
      <c r="L21" s="4">
        <v>0.03</v>
      </c>
      <c r="M21" s="4">
        <v>0.008</v>
      </c>
      <c r="N21" s="4">
        <v>0.45</v>
      </c>
      <c r="O21" s="4">
        <v>0.01</v>
      </c>
      <c r="P21" s="4">
        <v>0.14</v>
      </c>
      <c r="Q21" s="4">
        <v>19.76</v>
      </c>
      <c r="R21" s="4"/>
      <c r="S21" s="4"/>
      <c r="T21" s="4">
        <v>186</v>
      </c>
    </row>
    <row r="22" spans="1:20" ht="24" customHeight="1">
      <c r="A22" s="17" t="s">
        <v>101</v>
      </c>
      <c r="B22" s="6">
        <v>200</v>
      </c>
      <c r="C22" s="132">
        <v>0.6</v>
      </c>
      <c r="D22" s="132"/>
      <c r="E22" s="132">
        <v>29</v>
      </c>
      <c r="F22" s="132">
        <v>141.2</v>
      </c>
      <c r="G22" s="4">
        <v>25.2</v>
      </c>
      <c r="H22" s="4">
        <v>9.4</v>
      </c>
      <c r="I22" s="4">
        <v>0.6</v>
      </c>
      <c r="J22" s="4">
        <v>9.6</v>
      </c>
      <c r="K22" s="4"/>
      <c r="L22" s="4"/>
      <c r="M22" s="4"/>
      <c r="N22" s="4"/>
      <c r="O22" s="4">
        <v>0.006</v>
      </c>
      <c r="P22" s="4">
        <v>0.02</v>
      </c>
      <c r="Q22" s="4">
        <v>10</v>
      </c>
      <c r="R22" s="4"/>
      <c r="S22" s="4">
        <v>8.4</v>
      </c>
      <c r="T22" s="4">
        <v>638</v>
      </c>
    </row>
    <row r="23" spans="1:20" ht="15.75">
      <c r="A23" s="7" t="s">
        <v>71</v>
      </c>
      <c r="B23" s="6">
        <v>60</v>
      </c>
      <c r="C23" s="21">
        <v>4.42</v>
      </c>
      <c r="D23" s="132">
        <v>2.7</v>
      </c>
      <c r="E23" s="132">
        <v>26.1</v>
      </c>
      <c r="F23" s="132">
        <v>92</v>
      </c>
      <c r="G23" s="4">
        <v>75</v>
      </c>
      <c r="H23" s="4">
        <v>24.6</v>
      </c>
      <c r="I23" s="4">
        <v>0.16</v>
      </c>
      <c r="J23" s="4">
        <v>77.4</v>
      </c>
      <c r="K23" s="4">
        <v>84.6</v>
      </c>
      <c r="L23" s="4"/>
      <c r="M23" s="4">
        <v>2E-05</v>
      </c>
      <c r="N23" s="4"/>
      <c r="O23" s="4">
        <v>0.08</v>
      </c>
      <c r="P23" s="4">
        <v>0.015</v>
      </c>
      <c r="Q23" s="4"/>
      <c r="R23" s="4"/>
      <c r="S23" s="4">
        <v>0.012</v>
      </c>
      <c r="T23" s="4" t="s">
        <v>195</v>
      </c>
    </row>
    <row r="24" spans="1:20" ht="15.75">
      <c r="A24" s="7" t="s">
        <v>72</v>
      </c>
      <c r="B24" s="6">
        <v>24</v>
      </c>
      <c r="C24" s="151">
        <v>1.7</v>
      </c>
      <c r="D24" s="151">
        <v>0.66</v>
      </c>
      <c r="E24" s="151">
        <v>8.5</v>
      </c>
      <c r="F24" s="151">
        <v>51.79</v>
      </c>
      <c r="G24" s="4">
        <v>14.6</v>
      </c>
      <c r="H24" s="4">
        <v>7.9</v>
      </c>
      <c r="I24" s="4">
        <v>0.36</v>
      </c>
      <c r="J24" s="4">
        <v>24.9</v>
      </c>
      <c r="K24" s="4">
        <v>33.19</v>
      </c>
      <c r="L24" s="4"/>
      <c r="M24" s="4"/>
      <c r="N24" s="4">
        <v>0.009</v>
      </c>
      <c r="O24" s="4">
        <v>0.019</v>
      </c>
      <c r="P24" s="4">
        <v>0.006</v>
      </c>
      <c r="Q24" s="4"/>
      <c r="R24" s="4"/>
      <c r="S24" s="4">
        <v>0.004</v>
      </c>
      <c r="T24" s="4" t="s">
        <v>195</v>
      </c>
    </row>
    <row r="25" spans="1:20" ht="15.75">
      <c r="A25" s="18" t="s">
        <v>62</v>
      </c>
      <c r="B25" s="3">
        <v>884</v>
      </c>
      <c r="C25" s="95">
        <f aca="true" t="shared" si="1" ref="C25:S25">SUM(C18:C24)</f>
        <v>30.02</v>
      </c>
      <c r="D25" s="95">
        <f t="shared" si="1"/>
        <v>20.13</v>
      </c>
      <c r="E25" s="95">
        <f t="shared" si="1"/>
        <v>201.79999999999998</v>
      </c>
      <c r="F25" s="95">
        <f t="shared" si="1"/>
        <v>780.8399999999999</v>
      </c>
      <c r="G25" s="95">
        <f t="shared" si="1"/>
        <v>300.55</v>
      </c>
      <c r="H25" s="95">
        <f t="shared" si="1"/>
        <v>97.72</v>
      </c>
      <c r="I25" s="95">
        <f t="shared" si="1"/>
        <v>3.3200000000000003</v>
      </c>
      <c r="J25" s="95">
        <f t="shared" si="1"/>
        <v>446.29999999999995</v>
      </c>
      <c r="K25" s="95">
        <f t="shared" si="1"/>
        <v>427.98999999999995</v>
      </c>
      <c r="L25" s="95">
        <f t="shared" si="1"/>
        <v>0.032</v>
      </c>
      <c r="M25" s="95">
        <f t="shared" si="1"/>
        <v>0.009519999999999999</v>
      </c>
      <c r="N25" s="95">
        <f t="shared" si="1"/>
        <v>0.4924</v>
      </c>
      <c r="O25" s="95">
        <f t="shared" si="1"/>
        <v>0.143</v>
      </c>
      <c r="P25" s="95">
        <f t="shared" si="1"/>
        <v>0.4840000000000001</v>
      </c>
      <c r="Q25" s="95">
        <f t="shared" si="1"/>
        <v>290.53</v>
      </c>
      <c r="R25" s="95">
        <f t="shared" si="1"/>
        <v>2.2</v>
      </c>
      <c r="S25" s="95">
        <f t="shared" si="1"/>
        <v>10.266</v>
      </c>
      <c r="T25" s="95"/>
    </row>
    <row r="26" spans="1:20" ht="15.75">
      <c r="A26" s="14" t="s">
        <v>9</v>
      </c>
      <c r="B26" s="15"/>
      <c r="C26" s="93">
        <f>SUM(C16+C25)</f>
        <v>45.53</v>
      </c>
      <c r="D26" s="93">
        <f aca="true" t="shared" si="2" ref="D26:S26">SUM(D16+D25)</f>
        <v>42.739999999999995</v>
      </c>
      <c r="E26" s="93">
        <f t="shared" si="2"/>
        <v>250.51999999999998</v>
      </c>
      <c r="F26" s="93">
        <f t="shared" si="2"/>
        <v>1340.5299999999997</v>
      </c>
      <c r="G26" s="93">
        <f t="shared" si="2"/>
        <v>614.6700000000001</v>
      </c>
      <c r="H26" s="93">
        <f t="shared" si="2"/>
        <v>164.77</v>
      </c>
      <c r="I26" s="93">
        <f t="shared" si="2"/>
        <v>7.026</v>
      </c>
      <c r="J26" s="93">
        <f t="shared" si="2"/>
        <v>679.0999999999999</v>
      </c>
      <c r="K26" s="93">
        <f t="shared" si="2"/>
        <v>723.5899999999999</v>
      </c>
      <c r="L26" s="93">
        <f t="shared" si="2"/>
        <v>0.049</v>
      </c>
      <c r="M26" s="93">
        <f t="shared" si="2"/>
        <v>0.01453</v>
      </c>
      <c r="N26" s="93">
        <f t="shared" si="2"/>
        <v>0.8584</v>
      </c>
      <c r="O26" s="93">
        <f t="shared" si="2"/>
        <v>0.637</v>
      </c>
      <c r="P26" s="93">
        <f t="shared" si="2"/>
        <v>0.7555000000000001</v>
      </c>
      <c r="Q26" s="93">
        <f t="shared" si="2"/>
        <v>408.63</v>
      </c>
      <c r="R26" s="93">
        <f t="shared" si="2"/>
        <v>3.464</v>
      </c>
      <c r="S26" s="93">
        <f t="shared" si="2"/>
        <v>30.826</v>
      </c>
      <c r="T26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Олеся</cp:lastModifiedBy>
  <cp:lastPrinted>2023-04-06T06:29:34Z</cp:lastPrinted>
  <dcterms:created xsi:type="dcterms:W3CDTF">2008-06-03T02:32:19Z</dcterms:created>
  <dcterms:modified xsi:type="dcterms:W3CDTF">2023-04-06T06:44:52Z</dcterms:modified>
  <cp:category/>
  <cp:version/>
  <cp:contentType/>
  <cp:contentStatus/>
</cp:coreProperties>
</file>